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<sst xmlns="http://schemas.openxmlformats.org/spreadsheetml/2006/main" count="314" uniqueCount="128">
  <si>
    <t xml:space="preserve">ПРИЛОЖЕНИЕ №3
к муниципальной программе
«Развитие культуры и искусства  города Димитровграда
Ульяновской области»
</t>
  </si>
  <si>
    <t xml:space="preserve">Приложение к постановлению Администрации города от                   №     </t>
  </si>
  <si>
    <t xml:space="preserve">«ПРИЛОЖЕНИЕ №3
к муниципальной программе
«Развитие культуры и искусства  города Димитровграда
Ульяновской области»
</t>
  </si>
  <si>
    <t xml:space="preserve">ФИНАНСОВОЕ ОБЕСПЕЧЕНИЕ  </t>
  </si>
  <si>
    <t>муниципальной программы «Развитие культуры и искусства  города Димитровграда 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</si>
  <si>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</si>
  <si>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</si>
  <si>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</si>
  <si>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</si>
  <si>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</si>
  <si>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</si>
  <si>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</si>
  <si>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культуры и искусства в городе Димитровграде Ульяновской области»</t>
  </si>
  <si>
    <t>Управление молодежной политики и  культуры, Комитет по ЖКК, Администрация города</t>
  </si>
  <si>
    <t>Всего, в том числе:</t>
  </si>
  <si>
    <t>64.0.00.00000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</si>
  <si>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</si>
  <si>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</si>
  <si>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</si>
  <si>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Направление «Развитие культурной инфраструктуры»</t>
  </si>
  <si>
    <t>Региональный проект «Семейные ценности и инфраструктура культуры»</t>
  </si>
  <si>
    <t>Управление молодежной политики и  культуры, Комитет по ЖКК</t>
  </si>
  <si>
    <t>64.1.Я5.00000</t>
  </si>
  <si>
    <t xml:space="preserve"> бюджет города </t>
  </si>
  <si>
    <t xml:space="preserve">областной бюджет
</t>
  </si>
  <si>
    <t>1.1.</t>
  </si>
  <si>
    <t xml:space="preserve">Создание модельных
муниципальных библиотек
</t>
  </si>
  <si>
    <t>Управление молодежной политики и  культуры</t>
  </si>
  <si>
    <t>64.1.Я5.54540</t>
  </si>
  <si>
    <t>1.2.</t>
  </si>
  <si>
    <t>Приобретение музыкальных инструментов, оборудования и материалов для детских школ искусств и училищ</t>
  </si>
  <si>
    <t>64.1.Я5.55196</t>
  </si>
  <si>
    <t>1.3.</t>
  </si>
  <si>
    <t>Модернизация региональных и (или) муниципальных учреждений культуры</t>
  </si>
  <si>
    <t>64.1.Я5.55133</t>
  </si>
  <si>
    <t>1.4.</t>
  </si>
  <si>
    <t>Создание детских культурно-просветительских центров на базе учреждений культуры</t>
  </si>
  <si>
    <t>64.1.Я5.53493</t>
  </si>
  <si>
    <t>1.5.</t>
  </si>
  <si>
    <t>Развитие сети учреждений культурно-досугового типа</t>
  </si>
  <si>
    <t>00.0.00.00000</t>
  </si>
  <si>
    <t>Направление «Развитие деятельности учреждений культуры»</t>
  </si>
  <si>
    <t>Региональный проект «Развитие искусства и творчества»</t>
  </si>
  <si>
    <t>64.2.01.00000</t>
  </si>
  <si>
    <t>2.1.</t>
  </si>
  <si>
    <t>Поддержка творческой деятельности и укрепление материально-технической базы муниципальных театров в населённых пунктах с численностью населения до 300 тысяч человек</t>
  </si>
  <si>
    <t>64.2.01.L4660</t>
  </si>
  <si>
    <t>2.2.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</si>
  <si>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населённых пунктах с численностью населения до 300 тысяч человек</t>
  </si>
  <si>
    <t>64.2.01.L5170</t>
  </si>
  <si>
    <t>Региональный проект «Сохранение культурного и исторического наследия»</t>
  </si>
  <si>
    <t>64.2.02.00000</t>
  </si>
  <si>
    <t>3.1.</t>
  </si>
  <si>
    <t>Государственная поддержка отрасли культуры</t>
  </si>
  <si>
    <t>64.2.02.L5191</t>
  </si>
  <si>
    <t>3.2.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</si>
  <si>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городов Москвы и Санкт-Петербурга</t>
  </si>
  <si>
    <t>Региональный приоритетный проект «Поддержка местных инициатив на территории Ульяновской области»</t>
  </si>
  <si>
    <t>64.3.01.00000</t>
  </si>
  <si>
    <r>
      <rPr>
        <sz val="11"/>
        <color theme="1"/>
        <rFont val="Times New Roman"/>
        <charset val="204"/>
      </rPr>
      <t>областной бюджет</t>
    </r>
    <r>
      <rPr>
        <sz val="11"/>
        <color theme="1"/>
        <rFont val="Calibri"/>
        <charset val="204"/>
      </rPr>
      <t xml:space="preserve">
</t>
    </r>
  </si>
  <si>
    <t>Ремонт крыши библиотеки, расположенной по адресу: г. Димитровград, ул. 9-Линия, д. 15.</t>
  </si>
  <si>
    <t>4.1.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</si>
  <si>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</si>
  <si>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64.3.01.S0420</t>
  </si>
  <si>
    <t>Благоустройство территории МБУК «Димитровградский краеведческий музей»</t>
  </si>
  <si>
    <t>4.2.</t>
  </si>
  <si>
    <t>Текущий ремонт помещения (архив), расположенного по адресу г. Димитровград, ул. Алтайская, д. 61</t>
  </si>
  <si>
    <t>4.3.</t>
  </si>
  <si>
    <t>Текущий ремонт фасада здания библиотеки, расположенного по адресу: Ульяновская область, г. Димитровград, ул.9-Линия, д.15</t>
  </si>
  <si>
    <t>4.4.</t>
  </si>
  <si>
    <t>Структурные элементы, не входящие в направления (подпрограммы) муниципальной программы</t>
  </si>
  <si>
    <t>5.</t>
  </si>
  <si>
    <t>Комплекс процессных мероприятий «Оказание социальной поддержки»</t>
  </si>
  <si>
    <t>64.4.01.00000</t>
  </si>
  <si>
    <t xml:space="preserve">бюджетные ассигнования бюджета города </t>
  </si>
  <si>
    <r>
      <rPr>
        <sz val="11"/>
        <color theme="1"/>
        <rFont val="Times New Roman"/>
        <charset val="204"/>
      </rPr>
      <t xml:space="preserve"> областной бюджет </t>
    </r>
    <r>
      <rPr>
        <sz val="11"/>
        <color theme="1"/>
        <rFont val="Calibri"/>
        <charset val="204"/>
      </rPr>
      <t xml:space="preserve">
</t>
    </r>
  </si>
  <si>
    <t>5.1.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</si>
  <si>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</si>
  <si>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64.4.01.71230</t>
  </si>
  <si>
    <t>6.</t>
  </si>
  <si>
    <t>Комплекс процессных мероприятий «Сохранение и государственная охрана объектов культурного наследия, расположенных на территории города Димитровграда Ульяновской области»</t>
  </si>
  <si>
    <t>64.4.02.00000</t>
  </si>
  <si>
    <t>6.1.</t>
  </si>
  <si>
    <t>Разработка проектов зон охраны объектов культурного наследия и иных проектов</t>
  </si>
  <si>
    <t>64.4.02.00627</t>
  </si>
  <si>
    <t>7.</t>
  </si>
  <si>
    <t>Комплекс процессных мероприятий «Обеспечение деятельности исполнителей и соисполнителей муниципальной программы»</t>
  </si>
  <si>
    <t>64.4.03.00000</t>
  </si>
  <si>
    <t>7.1.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</si>
  <si>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</si>
  <si>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64.4.03.00099</t>
  </si>
  <si>
    <t>64.4.03.72110</t>
  </si>
  <si>
    <t>7.2.</t>
  </si>
  <si>
    <t>Обеспечение деятельности органов местного самоуправления города Димитровграда Ульяновской области</t>
  </si>
  <si>
    <t>64.4.03.00102</t>
  </si>
  <si>
    <t>7.3.</t>
  </si>
  <si>
    <t>Обеспечение деятельности казенных учреждений города Димитровграда Ульяновской области</t>
  </si>
  <si>
    <t>64.4.03.00199</t>
  </si>
  <si>
    <r>
      <rPr>
        <sz val="11"/>
        <color theme="1"/>
        <rFont val="Times New Roman"/>
        <charset val="204"/>
      </rPr>
      <t xml:space="preserve">бюджетные ассигнования областного бюджета </t>
    </r>
    <r>
      <rPr>
        <sz val="11"/>
        <color theme="1"/>
        <rFont val="Times New Roman"/>
        <charset val="204"/>
      </rPr>
      <t xml:space="preserve"> Ульяновской области</t>
    </r>
    <r>
      <rPr>
        <sz val="11"/>
        <color theme="1"/>
        <rFont val="Calibri"/>
        <charset val="204"/>
      </rPr>
      <t xml:space="preserve">
</t>
    </r>
  </si>
  <si>
    <t>7.4.</t>
  </si>
  <si>
    <t>Компенсация стоимости проезда муниципальным служащим к месту отдыха и обратно</t>
  </si>
  <si>
    <t>64.4.03.00309</t>
  </si>
  <si>
    <t>7.5.</t>
  </si>
  <si>
    <t>Хранение, комплектование, учёт и использование архивных документов, относящихся к государственной собственности Ульяновской области и находящихся на территориях муниципальных районов и городских округов Ульяновской области</t>
  </si>
  <si>
    <t>64.4.03.71320</t>
  </si>
  <si>
    <t>7.6.</t>
  </si>
  <si>
    <t>Пополнение библиотечного фонда</t>
  </si>
  <si>
    <t>64.4.03.00643</t>
  </si>
  <si>
    <t>8.</t>
  </si>
  <si>
    <t>Комплекс процессных мероприятий "Модернизация материально-технической базы учреждений культуры"</t>
  </si>
  <si>
    <t>64.4.04.00000</t>
  </si>
  <si>
    <t>8.1.</t>
  </si>
  <si>
    <t>Мероприятия по обеспечению антитеррористической защищённости объектов (территорий) в сфере культуры</t>
  </si>
  <si>
    <t>64.4.04.S0990</t>
  </si>
  <si>
    <t>9.</t>
  </si>
  <si>
    <t>Комплекс процессных мероприятий «Создание условий для развития сферы внутреннего и въездного туризма»</t>
  </si>
  <si>
    <t>Администрация города</t>
  </si>
  <si>
    <t>9.1.</t>
  </si>
  <si>
    <t xml:space="preserve"> Создание системы поддержки, направленной на увеличение туристического потока</t>
  </si>
  <si>
    <t>64.4.04.70990</t>
  </si>
  <si>
    <t>10.</t>
  </si>
  <si>
    <t>Комплекс процессных мероприятий "Создание городского информационно-выставочного комплекса в НКЦ им. Е.П.Славского"</t>
  </si>
  <si>
    <t>64.4.05.00000</t>
  </si>
  <si>
    <t>10.1.</t>
  </si>
  <si>
    <t>Иные дотации из областного бюджета Ульяновской области бюджетам муниципальных районов и городских округов Ульяновской области, достигших наилучших результатов оценки качества управления муниципальными финансами</t>
  </si>
  <si>
    <t>64.4.05.72140</t>
  </si>
  <si>
    <t>».</t>
  </si>
  <si>
    <t>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</si>
</sst>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000"/>
    <numFmt numFmtId="181" formatCode="dd\.mmm"/>
  </numFmts>
  <fonts count="28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7" applyNumberFormat="0" applyAlignment="0" applyProtection="0">
      <alignment vertical="center"/>
    </xf>
    <xf numFmtId="0" fontId="17" fillId="4" borderId="38" applyNumberFormat="0" applyAlignment="0" applyProtection="0">
      <alignment vertical="center"/>
    </xf>
    <xf numFmtId="0" fontId="18" fillId="4" borderId="37" applyNumberFormat="0" applyAlignment="0" applyProtection="0">
      <alignment vertical="center"/>
    </xf>
    <xf numFmtId="0" fontId="19" fillId="5" borderId="39" applyNumberFormat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18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"/>
  <sheetViews>
    <sheetView tabSelected="1" view="pageBreakPreview" zoomScale="60" zoomScaleNormal="100" workbookViewId="0">
      <pane xSplit="3" ySplit="8" topLeftCell="D12" activePane="bottomRight" state="frozen"/>
      <selection/>
      <selection pane="topRight"/>
      <selection pane="bottomLeft"/>
      <selection pane="bottomRight" activeCell="H25" sqref="H25"/>
    </sheetView>
  </sheetViews>
  <sheetFormatPr defaultColWidth="9.14285714285714" defaultRowHeight="15"/>
  <cols>
    <col min="1" max="1" width="5.42857142857143" customWidth="1"/>
    <col min="2" max="2" width="34" customWidth="1"/>
    <col min="3" max="3" width="23.7142857142857" customWidth="1"/>
    <col min="4" max="4" width="29" customWidth="1"/>
    <col min="5" max="5" width="15.1428571428571" style="1" customWidth="1"/>
    <col min="6" max="6" width="23" customWidth="1"/>
    <col min="7" max="12" width="15.1428571428571" customWidth="1"/>
  </cols>
  <sheetData>
    <row r="1" ht="76.5" hidden="1" customHeight="1" spans="1:13">
      <c r="G1" s="2" t="s">
        <v>0</v>
      </c>
      <c r="H1" s="2"/>
      <c r="I1" s="2"/>
      <c r="J1" s="2"/>
      <c r="K1" s="2"/>
      <c r="L1" s="2"/>
    </row>
    <row r="2" ht="39" customHeight="1" spans="1:13">
      <c r="G2" s="2"/>
      <c r="H2" s="2"/>
      <c r="I2" s="3" t="s">
        <v>1</v>
      </c>
      <c r="J2" s="3"/>
      <c r="K2" s="3"/>
      <c r="L2" s="3"/>
    </row>
    <row r="3" ht="105.75" customHeight="1" spans="1:13">
      <c r="G3" s="2"/>
      <c r="H3" s="4"/>
      <c r="I3" s="3" t="s">
        <v>2</v>
      </c>
      <c r="J3" s="3"/>
      <c r="K3" s="3"/>
      <c r="L3" s="3"/>
    </row>
    <row r="4" ht="33" customHeight="1" spans="1:1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2.25" customHeight="1" spans="1:1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4.25" customHeight="1"/>
    <row r="7" ht="62.25" customHeight="1" spans="1:13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7"/>
      <c r="H7" s="7"/>
      <c r="I7" s="7"/>
      <c r="J7" s="7"/>
      <c r="K7" s="7"/>
      <c r="L7" s="8"/>
    </row>
    <row r="8" ht="44.25" customHeight="1" spans="1:13">
      <c r="A8" s="9"/>
      <c r="B8" s="9"/>
      <c r="C8" s="9"/>
      <c r="D8" s="9"/>
      <c r="E8" s="9"/>
      <c r="F8" s="6" t="s">
        <v>11</v>
      </c>
      <c r="G8" s="10">
        <v>2025</v>
      </c>
      <c r="H8" s="10">
        <v>2026</v>
      </c>
      <c r="I8" s="10">
        <v>2027</v>
      </c>
      <c r="J8" s="10">
        <v>2028</v>
      </c>
      <c r="K8" s="10">
        <v>2029</v>
      </c>
      <c r="L8" s="10">
        <v>2030</v>
      </c>
    </row>
    <row r="9" ht="34.5" customHeight="1" spans="1:13">
      <c r="A9" s="6" t="s">
        <v>12</v>
      </c>
      <c r="B9" s="11"/>
      <c r="C9" s="6" t="s">
        <v>13</v>
      </c>
      <c r="D9" s="12" t="s">
        <v>14</v>
      </c>
      <c r="E9" s="12" t="s">
        <v>15</v>
      </c>
      <c r="F9" s="13">
        <f t="shared" ref="F9:L9" si="0">SUM(F10:F12)</f>
        <v>2569436.87793</v>
      </c>
      <c r="G9" s="14">
        <f t="shared" si="0"/>
        <v>355636.33095</v>
      </c>
      <c r="H9" s="14">
        <f t="shared" si="0"/>
        <v>377105.64448</v>
      </c>
      <c r="I9" s="14">
        <f t="shared" si="0"/>
        <v>408699.10003</v>
      </c>
      <c r="J9" s="14">
        <f t="shared" si="0"/>
        <v>471677.39991</v>
      </c>
      <c r="K9" s="14">
        <f t="shared" si="0"/>
        <v>514077.31465</v>
      </c>
      <c r="L9" s="14">
        <f t="shared" si="0"/>
        <v>442241.08791</v>
      </c>
      <c r="M9" s="15"/>
    </row>
    <row r="10" ht="81" customHeight="1" spans="1:13">
      <c r="A10" s="16"/>
      <c r="B10" s="17"/>
      <c r="C10" s="18"/>
      <c r="D10" s="6" t="s">
        <v>16</v>
      </c>
      <c r="E10" s="6"/>
      <c r="F10" s="19">
        <f>SUM(G10:L10)</f>
        <v>2443460.50853</v>
      </c>
      <c r="G10" s="19">
        <f>G15+G37+G48+G84+G59+G96+G118+G124+G92</f>
        <v>337959.91795</v>
      </c>
      <c r="H10" s="19">
        <f>H15+H37+H48+H84+H59+H96+H118+H124+H92</f>
        <v>367426.60348</v>
      </c>
      <c r="I10" s="19">
        <f>I15+I37+I48+I84+I59+I96+I118+I124</f>
        <v>405000.00003</v>
      </c>
      <c r="J10" s="19">
        <f>J15+J37+J48+J84+J59+J96+J118+J124</f>
        <v>444999.99991</v>
      </c>
      <c r="K10" s="19">
        <f>K15+K37+K48+K84+K59+K96+K118+K124</f>
        <v>445832.89925</v>
      </c>
      <c r="L10" s="19">
        <f>L15+L37+L48+L84+L59+L96+L118+L124</f>
        <v>442241.08791</v>
      </c>
      <c r="M10" s="15"/>
    </row>
    <row r="11" ht="76.5" customHeight="1" spans="1:13">
      <c r="A11" s="16"/>
      <c r="B11" s="17"/>
      <c r="C11" s="18"/>
      <c r="D11" s="6" t="s">
        <v>17</v>
      </c>
      <c r="E11" s="6"/>
      <c r="F11" s="19">
        <f>SUM(G11:L11)</f>
        <v>125056.6444</v>
      </c>
      <c r="G11" s="20">
        <f>G16+G38+G49+G85+G97+G119+G65+G70+G134</f>
        <v>17176.951</v>
      </c>
      <c r="H11" s="19">
        <f>H16+H38+H49+H85+H97+H60</f>
        <v>9258.778</v>
      </c>
      <c r="I11" s="19">
        <f>I16+I38+I49+I85+I97</f>
        <v>3699.1</v>
      </c>
      <c r="J11" s="19">
        <f>J16+J38+J49+J85+J97</f>
        <v>26677.4</v>
      </c>
      <c r="K11" s="19">
        <f>K16+K38+K49+K85+K97</f>
        <v>68244.4154</v>
      </c>
      <c r="L11" s="19">
        <f>L16+L38+L49+L85+L97</f>
        <v>0</v>
      </c>
      <c r="M11" s="15"/>
    </row>
    <row r="12" ht="72" customHeight="1" spans="1:13">
      <c r="A12" s="21"/>
      <c r="B12" s="22"/>
      <c r="C12" s="9"/>
      <c r="D12" s="6" t="s">
        <v>18</v>
      </c>
      <c r="E12" s="6"/>
      <c r="F12" s="19">
        <f>SUM(G12:L12)</f>
        <v>919.725</v>
      </c>
      <c r="G12" s="19">
        <f t="shared" ref="G12:L12" si="1">G61</f>
        <v>499.462</v>
      </c>
      <c r="H12" s="19">
        <f t="shared" si="1"/>
        <v>420.263</v>
      </c>
      <c r="I12" s="19">
        <f t="shared" si="1"/>
        <v>0</v>
      </c>
      <c r="J12" s="19">
        <f t="shared" si="1"/>
        <v>0</v>
      </c>
      <c r="K12" s="19">
        <f t="shared" si="1"/>
        <v>0</v>
      </c>
      <c r="L12" s="19">
        <f t="shared" si="1"/>
        <v>0</v>
      </c>
      <c r="M12" s="15"/>
    </row>
    <row r="13" spans="1:13">
      <c r="A13" s="23" t="s">
        <v>19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  <c r="M13" s="15"/>
    </row>
    <row r="14" ht="30" customHeight="1" spans="1:13">
      <c r="A14" s="6">
        <v>1</v>
      </c>
      <c r="B14" s="6" t="s">
        <v>20</v>
      </c>
      <c r="C14" s="6" t="s">
        <v>21</v>
      </c>
      <c r="D14" s="12" t="s">
        <v>14</v>
      </c>
      <c r="E14" s="12" t="s">
        <v>22</v>
      </c>
      <c r="F14" s="26">
        <f>SUM(F15:F17)</f>
        <v>114006.58778</v>
      </c>
      <c r="G14" s="26">
        <f t="shared" ref="G14:L14" si="2">SUM(G15:G17)</f>
        <v>8888.889</v>
      </c>
      <c r="H14" s="26">
        <f t="shared" si="2"/>
        <v>7754.40504</v>
      </c>
      <c r="I14" s="26">
        <f t="shared" si="2"/>
        <v>0</v>
      </c>
      <c r="J14" s="26">
        <f t="shared" si="2"/>
        <v>25527.067</v>
      </c>
      <c r="K14" s="26">
        <f t="shared" si="2"/>
        <v>71836.22674</v>
      </c>
      <c r="L14" s="26">
        <f t="shared" si="2"/>
        <v>0</v>
      </c>
      <c r="M14" s="15"/>
    </row>
    <row r="15" ht="32.25" customHeight="1" spans="1:13">
      <c r="A15" s="18"/>
      <c r="B15" s="18"/>
      <c r="C15" s="18"/>
      <c r="D15" s="27" t="s">
        <v>23</v>
      </c>
      <c r="E15" s="6"/>
      <c r="F15" s="28">
        <f>SUM(G15:L15)</f>
        <v>10885.77238</v>
      </c>
      <c r="G15" s="28">
        <f t="shared" ref="G15:K16" si="3">G25+G19+G32+G22+G29</f>
        <v>888.889</v>
      </c>
      <c r="H15" s="28">
        <f>H25+H19+H32+H22+H29</f>
        <v>3836.90504</v>
      </c>
      <c r="I15" s="28">
        <f t="shared" si="3"/>
        <v>0</v>
      </c>
      <c r="J15" s="28">
        <f>J25+J19+J32+J22+J29</f>
        <v>2568.167</v>
      </c>
      <c r="K15" s="28">
        <f t="shared" si="3"/>
        <v>3591.81134</v>
      </c>
      <c r="L15" s="28">
        <f>L25+L19+L32</f>
        <v>0</v>
      </c>
      <c r="M15" s="15"/>
    </row>
    <row r="16" ht="30" spans="1:13">
      <c r="A16" s="18"/>
      <c r="B16" s="18"/>
      <c r="C16" s="18"/>
      <c r="D16" s="27" t="s">
        <v>24</v>
      </c>
      <c r="E16" s="6"/>
      <c r="F16" s="28">
        <f>SUM(G16:L16)</f>
        <v>103120.8154</v>
      </c>
      <c r="G16" s="28">
        <f t="shared" si="3"/>
        <v>8000</v>
      </c>
      <c r="H16" s="28">
        <f>H26+H20+H33+H23+H30</f>
        <v>3917.5</v>
      </c>
      <c r="I16" s="28">
        <f t="shared" si="3"/>
        <v>0</v>
      </c>
      <c r="J16" s="28">
        <f>J26+J20+J33+J23+J30</f>
        <v>22958.9</v>
      </c>
      <c r="K16" s="28">
        <f t="shared" si="3"/>
        <v>68244.4154</v>
      </c>
      <c r="L16" s="28">
        <f>L26+L20+L33+L23+L30</f>
        <v>0</v>
      </c>
      <c r="M16" s="15"/>
    </row>
    <row r="17" ht="45" hidden="1" spans="1:13">
      <c r="A17" s="29"/>
      <c r="B17" s="9"/>
      <c r="C17" s="29"/>
      <c r="D17" s="6" t="s">
        <v>18</v>
      </c>
      <c r="E17" s="6"/>
      <c r="F17" s="28">
        <f>SUM(G17:L17)</f>
        <v>0</v>
      </c>
      <c r="G17" s="28">
        <f t="shared" ref="G17:L17" si="4">G27</f>
        <v>0</v>
      </c>
      <c r="H17" s="28">
        <f t="shared" si="4"/>
        <v>0</v>
      </c>
      <c r="I17" s="28">
        <f t="shared" si="4"/>
        <v>0</v>
      </c>
      <c r="J17" s="28">
        <f t="shared" si="4"/>
        <v>0</v>
      </c>
      <c r="K17" s="28">
        <f t="shared" si="4"/>
        <v>0</v>
      </c>
      <c r="L17" s="28">
        <f t="shared" si="4"/>
        <v>0</v>
      </c>
      <c r="M17" s="15"/>
    </row>
    <row r="18" ht="25.5" customHeight="1" spans="1:13">
      <c r="A18" s="30" t="s">
        <v>25</v>
      </c>
      <c r="B18" s="31" t="s">
        <v>26</v>
      </c>
      <c r="C18" s="30" t="s">
        <v>27</v>
      </c>
      <c r="D18" s="12" t="s">
        <v>14</v>
      </c>
      <c r="E18" s="12" t="s">
        <v>28</v>
      </c>
      <c r="F18" s="14">
        <f t="shared" ref="F18:L18" si="5">SUM(F19:F24)</f>
        <v>66746.23308</v>
      </c>
      <c r="G18" s="14">
        <f t="shared" si="5"/>
        <v>8888.889</v>
      </c>
      <c r="H18" s="14">
        <f>H19+H20</f>
        <v>0</v>
      </c>
      <c r="I18" s="14">
        <f t="shared" si="5"/>
        <v>0</v>
      </c>
      <c r="J18" s="14">
        <f>SUM(J19:J20)</f>
        <v>0</v>
      </c>
      <c r="K18" s="14">
        <f t="shared" si="5"/>
        <v>0</v>
      </c>
      <c r="L18" s="14">
        <f t="shared" si="5"/>
        <v>0</v>
      </c>
      <c r="M18" s="15"/>
    </row>
    <row r="19" ht="45" customHeight="1" spans="1:13">
      <c r="A19" s="18"/>
      <c r="B19" s="18"/>
      <c r="C19" s="18"/>
      <c r="D19" s="27" t="s">
        <v>23</v>
      </c>
      <c r="E19" s="6" t="s">
        <v>28</v>
      </c>
      <c r="F19" s="19">
        <f>SUM(G19:L19)</f>
        <v>888.889</v>
      </c>
      <c r="G19" s="19">
        <v>888.889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5"/>
    </row>
    <row r="20" ht="66" customHeight="1" spans="1:13">
      <c r="A20" s="9"/>
      <c r="B20" s="9"/>
      <c r="C20" s="9"/>
      <c r="D20" s="27" t="s">
        <v>24</v>
      </c>
      <c r="E20" s="6" t="s">
        <v>28</v>
      </c>
      <c r="F20" s="19">
        <f>SUM(G20:L20)</f>
        <v>8000</v>
      </c>
      <c r="G20" s="19">
        <v>8000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5"/>
    </row>
    <row r="21" ht="25.5" customHeight="1" spans="1:13">
      <c r="A21" s="32" t="s">
        <v>29</v>
      </c>
      <c r="B21" s="31" t="s">
        <v>30</v>
      </c>
      <c r="C21" s="30" t="s">
        <v>27</v>
      </c>
      <c r="D21" s="12" t="s">
        <v>14</v>
      </c>
      <c r="E21" s="12" t="s">
        <v>31</v>
      </c>
      <c r="F21" s="14">
        <f t="shared" ref="F21:L21" si="6">SUM(F22:F24)</f>
        <v>28928.67204</v>
      </c>
      <c r="G21" s="14">
        <f t="shared" si="6"/>
        <v>0</v>
      </c>
      <c r="H21" s="14">
        <f>SUM(H22:H23)</f>
        <v>0</v>
      </c>
      <c r="I21" s="14">
        <f t="shared" si="6"/>
        <v>0</v>
      </c>
      <c r="J21" s="14">
        <f>SUM(J22:J23)</f>
        <v>5572.733</v>
      </c>
      <c r="K21" s="14">
        <f t="shared" si="6"/>
        <v>0</v>
      </c>
      <c r="L21" s="14">
        <f t="shared" si="6"/>
        <v>0</v>
      </c>
      <c r="M21" s="15"/>
    </row>
    <row r="22" ht="45" customHeight="1" spans="1:13">
      <c r="A22" s="33"/>
      <c r="B22" s="18"/>
      <c r="C22" s="18"/>
      <c r="D22" s="27" t="s">
        <v>23</v>
      </c>
      <c r="E22" s="6" t="s">
        <v>31</v>
      </c>
      <c r="F22" s="19">
        <f>SUM(G22:L22)</f>
        <v>572.733</v>
      </c>
      <c r="G22" s="19">
        <v>0</v>
      </c>
      <c r="H22" s="19">
        <v>0</v>
      </c>
      <c r="I22" s="19">
        <v>0</v>
      </c>
      <c r="J22" s="19">
        <v>572.733</v>
      </c>
      <c r="K22" s="19">
        <v>0</v>
      </c>
      <c r="L22" s="19">
        <v>0</v>
      </c>
      <c r="M22" s="15"/>
    </row>
    <row r="23" ht="66" customHeight="1" spans="1:13">
      <c r="A23" s="34"/>
      <c r="B23" s="9"/>
      <c r="C23" s="9"/>
      <c r="D23" s="27" t="s">
        <v>24</v>
      </c>
      <c r="E23" s="6" t="s">
        <v>31</v>
      </c>
      <c r="F23" s="19">
        <f>SUM(G23:L23)</f>
        <v>5000</v>
      </c>
      <c r="G23" s="19">
        <v>0</v>
      </c>
      <c r="H23" s="19">
        <v>0</v>
      </c>
      <c r="I23" s="19">
        <v>0</v>
      </c>
      <c r="J23" s="19">
        <f>5154.6-154.6</f>
        <v>5000</v>
      </c>
      <c r="K23" s="19">
        <v>0</v>
      </c>
      <c r="L23" s="19">
        <v>0</v>
      </c>
      <c r="M23" s="15"/>
    </row>
    <row r="24" ht="25.5" customHeight="1" spans="1:13">
      <c r="A24" s="35" t="s">
        <v>32</v>
      </c>
      <c r="B24" s="6" t="s">
        <v>33</v>
      </c>
      <c r="C24" s="6" t="s">
        <v>21</v>
      </c>
      <c r="D24" s="12" t="s">
        <v>14</v>
      </c>
      <c r="E24" s="12" t="s">
        <v>22</v>
      </c>
      <c r="F24" s="14">
        <f t="shared" ref="F24:L24" si="7">SUM(F25:F27)</f>
        <v>23355.93904</v>
      </c>
      <c r="G24" s="14">
        <f t="shared" si="7"/>
        <v>0</v>
      </c>
      <c r="H24" s="14">
        <f t="shared" si="7"/>
        <v>3401.60504</v>
      </c>
      <c r="I24" s="14">
        <f t="shared" si="7"/>
        <v>0</v>
      </c>
      <c r="J24" s="14">
        <f t="shared" si="7"/>
        <v>19954.334</v>
      </c>
      <c r="K24" s="14">
        <f t="shared" si="7"/>
        <v>0</v>
      </c>
      <c r="L24" s="14">
        <f t="shared" si="7"/>
        <v>0</v>
      </c>
      <c r="M24" s="15"/>
    </row>
    <row r="25" ht="45" customHeight="1" spans="1:13">
      <c r="A25" s="33"/>
      <c r="B25" s="18"/>
      <c r="C25" s="18"/>
      <c r="D25" s="27" t="s">
        <v>23</v>
      </c>
      <c r="E25" s="6" t="s">
        <v>34</v>
      </c>
      <c r="F25" s="19">
        <f>SUM(G25:L25)</f>
        <v>5397.03904</v>
      </c>
      <c r="G25" s="19">
        <v>0</v>
      </c>
      <c r="H25" s="19">
        <f>5064.4-177.422-1485.37296</f>
        <v>3401.60504</v>
      </c>
      <c r="I25" s="19">
        <v>0</v>
      </c>
      <c r="J25" s="19">
        <v>1995.434</v>
      </c>
      <c r="K25" s="19">
        <v>0</v>
      </c>
      <c r="L25" s="19">
        <v>0</v>
      </c>
      <c r="M25" s="15"/>
    </row>
    <row r="26" ht="66" customHeight="1" spans="1:13">
      <c r="A26" s="33"/>
      <c r="B26" s="18"/>
      <c r="C26" s="18"/>
      <c r="D26" s="27" t="s">
        <v>24</v>
      </c>
      <c r="E26" s="6" t="s">
        <v>34</v>
      </c>
      <c r="F26" s="19">
        <f>SUM(G26:L26)</f>
        <v>17958.9</v>
      </c>
      <c r="G26" s="19">
        <v>0</v>
      </c>
      <c r="H26" s="19">
        <v>0</v>
      </c>
      <c r="I26" s="19">
        <v>0</v>
      </c>
      <c r="J26" s="19">
        <v>17958.9</v>
      </c>
      <c r="K26" s="19">
        <v>0</v>
      </c>
      <c r="L26" s="19">
        <v>0</v>
      </c>
      <c r="M26" s="15"/>
    </row>
    <row r="27" ht="63" hidden="1" customHeight="1" spans="1:13">
      <c r="A27" s="34"/>
      <c r="B27" s="9"/>
      <c r="C27" s="9"/>
      <c r="D27" s="6" t="s">
        <v>18</v>
      </c>
      <c r="E27" s="6"/>
      <c r="F27" s="19">
        <f>SUM(G27:L27)</f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5"/>
    </row>
    <row r="28" ht="25.5" customHeight="1" spans="1:13">
      <c r="A28" s="32" t="s">
        <v>35</v>
      </c>
      <c r="B28" s="31" t="s">
        <v>36</v>
      </c>
      <c r="C28" s="30" t="s">
        <v>27</v>
      </c>
      <c r="D28" s="12" t="s">
        <v>14</v>
      </c>
      <c r="E28" s="12" t="s">
        <v>37</v>
      </c>
      <c r="F28" s="14">
        <f t="shared" ref="F28:L28" si="8">SUM(F29:F31)</f>
        <v>76189.02674</v>
      </c>
      <c r="G28" s="14">
        <f t="shared" si="8"/>
        <v>0</v>
      </c>
      <c r="H28" s="14">
        <f t="shared" si="8"/>
        <v>4352.8</v>
      </c>
      <c r="I28" s="14">
        <f t="shared" si="8"/>
        <v>0</v>
      </c>
      <c r="J28" s="14">
        <f>SUM(J29:J30)</f>
        <v>0</v>
      </c>
      <c r="K28" s="14">
        <f>SUM(K29:K30)</f>
        <v>0</v>
      </c>
      <c r="L28" s="14">
        <f t="shared" si="8"/>
        <v>0</v>
      </c>
      <c r="M28" s="15"/>
    </row>
    <row r="29" ht="45" customHeight="1" spans="1:13">
      <c r="A29" s="33"/>
      <c r="B29" s="18"/>
      <c r="C29" s="18"/>
      <c r="D29" s="27" t="s">
        <v>23</v>
      </c>
      <c r="E29" s="6" t="s">
        <v>37</v>
      </c>
      <c r="F29" s="19">
        <f>SUM(G29:L29)</f>
        <v>435.3</v>
      </c>
      <c r="G29" s="19">
        <v>0</v>
      </c>
      <c r="H29" s="19">
        <f>435.278+0.022</f>
        <v>435.3</v>
      </c>
      <c r="I29" s="19">
        <v>0</v>
      </c>
      <c r="J29" s="19">
        <v>0</v>
      </c>
      <c r="K29" s="19">
        <v>0</v>
      </c>
      <c r="L29" s="19">
        <v>0</v>
      </c>
      <c r="M29" s="15"/>
    </row>
    <row r="30" ht="66" customHeight="1" spans="1:13">
      <c r="A30" s="34"/>
      <c r="B30" s="9"/>
      <c r="C30" s="9"/>
      <c r="D30" s="27" t="s">
        <v>24</v>
      </c>
      <c r="E30" s="6" t="s">
        <v>37</v>
      </c>
      <c r="F30" s="19">
        <f>SUM(G30:L30)</f>
        <v>3917.5</v>
      </c>
      <c r="G30" s="19">
        <v>0</v>
      </c>
      <c r="H30" s="19">
        <v>3917.5</v>
      </c>
      <c r="I30" s="19">
        <v>0</v>
      </c>
      <c r="J30" s="19">
        <v>0</v>
      </c>
      <c r="K30" s="19">
        <v>0</v>
      </c>
      <c r="L30" s="19">
        <v>0</v>
      </c>
      <c r="M30" s="15"/>
    </row>
    <row r="31" ht="48" customHeight="1" spans="1:13">
      <c r="A31" s="10" t="s">
        <v>38</v>
      </c>
      <c r="B31" s="6" t="s">
        <v>39</v>
      </c>
      <c r="C31" s="6" t="s">
        <v>21</v>
      </c>
      <c r="D31" s="12" t="s">
        <v>14</v>
      </c>
      <c r="E31" s="12" t="s">
        <v>40</v>
      </c>
      <c r="F31" s="14">
        <f t="shared" ref="F31:L31" si="9">SUM(F32:F34)</f>
        <v>71836.22674</v>
      </c>
      <c r="G31" s="14">
        <f t="shared" si="9"/>
        <v>0</v>
      </c>
      <c r="H31" s="14">
        <f t="shared" si="9"/>
        <v>0</v>
      </c>
      <c r="I31" s="14">
        <f t="shared" si="9"/>
        <v>0</v>
      </c>
      <c r="J31" s="14">
        <f t="shared" si="9"/>
        <v>0</v>
      </c>
      <c r="K31" s="14">
        <f t="shared" si="9"/>
        <v>71836.22674</v>
      </c>
      <c r="L31" s="14">
        <f t="shared" si="9"/>
        <v>0</v>
      </c>
      <c r="M31" s="15"/>
    </row>
    <row r="32" ht="57" customHeight="1" spans="1:13">
      <c r="A32" s="33"/>
      <c r="B32" s="18"/>
      <c r="C32" s="18"/>
      <c r="D32" s="27" t="s">
        <v>23</v>
      </c>
      <c r="E32" s="6"/>
      <c r="F32" s="19">
        <f>SUM(G32:L32)</f>
        <v>3591.81134</v>
      </c>
      <c r="G32" s="19">
        <v>0</v>
      </c>
      <c r="H32" s="19">
        <v>0</v>
      </c>
      <c r="I32" s="19">
        <v>0</v>
      </c>
      <c r="J32" s="19">
        <v>0</v>
      </c>
      <c r="K32" s="19">
        <v>3591.81134</v>
      </c>
      <c r="L32" s="19">
        <v>0</v>
      </c>
      <c r="M32" s="15"/>
    </row>
    <row r="33" ht="50.25" customHeight="1" spans="1:14">
      <c r="A33" s="33"/>
      <c r="B33" s="18"/>
      <c r="C33" s="18"/>
      <c r="D33" s="27" t="s">
        <v>24</v>
      </c>
      <c r="E33" s="6"/>
      <c r="F33" s="19">
        <f>SUM(G33:L33)</f>
        <v>68244.4154</v>
      </c>
      <c r="G33" s="19">
        <v>0</v>
      </c>
      <c r="H33" s="19">
        <v>0</v>
      </c>
      <c r="I33" s="19">
        <v>0</v>
      </c>
      <c r="J33" s="19">
        <v>0</v>
      </c>
      <c r="K33" s="19">
        <v>68244.4154</v>
      </c>
      <c r="L33" s="19">
        <v>0</v>
      </c>
      <c r="M33" s="15"/>
    </row>
    <row r="34" ht="72" hidden="1" customHeight="1" spans="1:14">
      <c r="A34" s="34"/>
      <c r="B34" s="9"/>
      <c r="C34" s="9"/>
      <c r="D34" s="6" t="s">
        <v>18</v>
      </c>
      <c r="E34" s="6"/>
      <c r="F34" s="19">
        <f>SUM(G34:L34)</f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5"/>
    </row>
    <row r="35" spans="1:14">
      <c r="A35" s="23" t="s">
        <v>41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15"/>
    </row>
    <row r="36" ht="30" customHeight="1" spans="1:14">
      <c r="A36" s="6">
        <v>2</v>
      </c>
      <c r="B36" s="6" t="s">
        <v>42</v>
      </c>
      <c r="C36" s="6" t="s">
        <v>27</v>
      </c>
      <c r="D36" s="12" t="s">
        <v>14</v>
      </c>
      <c r="E36" s="12" t="s">
        <v>43</v>
      </c>
      <c r="F36" s="26">
        <f t="shared" ref="F36:L36" si="10">SUM(F37:F39)</f>
        <v>13161.591</v>
      </c>
      <c r="G36" s="26">
        <f t="shared" si="10"/>
        <v>3259.474</v>
      </c>
      <c r="H36" s="26">
        <f t="shared" si="10"/>
        <v>3370.222</v>
      </c>
      <c r="I36" s="26">
        <f t="shared" si="10"/>
        <v>3240</v>
      </c>
      <c r="J36" s="26">
        <f t="shared" si="10"/>
        <v>3291.895</v>
      </c>
      <c r="K36" s="26">
        <f t="shared" si="10"/>
        <v>0</v>
      </c>
      <c r="L36" s="26">
        <f t="shared" si="10"/>
        <v>0</v>
      </c>
      <c r="M36" s="15"/>
    </row>
    <row r="37" ht="36" customHeight="1" spans="1:14">
      <c r="A37" s="18"/>
      <c r="B37" s="18"/>
      <c r="C37" s="18"/>
      <c r="D37" s="27" t="s">
        <v>23</v>
      </c>
      <c r="E37" s="6"/>
      <c r="F37" s="28">
        <f>SUM(G37:L37)</f>
        <v>826.591</v>
      </c>
      <c r="G37" s="28">
        <f>G41+G45</f>
        <v>162.974</v>
      </c>
      <c r="H37" s="28">
        <f t="shared" ref="H37:L37" si="11">H41+H45</f>
        <v>337.022</v>
      </c>
      <c r="I37" s="28">
        <f t="shared" si="11"/>
        <v>162</v>
      </c>
      <c r="J37" s="28">
        <f t="shared" si="11"/>
        <v>164.595</v>
      </c>
      <c r="K37" s="28">
        <f t="shared" si="11"/>
        <v>0</v>
      </c>
      <c r="L37" s="28">
        <f t="shared" si="11"/>
        <v>0</v>
      </c>
      <c r="M37" s="15"/>
    </row>
    <row r="38" ht="54" customHeight="1" spans="1:14">
      <c r="A38" s="18"/>
      <c r="B38" s="18"/>
      <c r="C38" s="18"/>
      <c r="D38" s="27" t="s">
        <v>24</v>
      </c>
      <c r="E38" s="6"/>
      <c r="F38" s="28">
        <f>SUM(G38:L38)</f>
        <v>12335</v>
      </c>
      <c r="G38" s="28">
        <f>G42+G46</f>
        <v>3096.5</v>
      </c>
      <c r="H38" s="28">
        <f t="shared" ref="H38:L38" si="12">H42+H46</f>
        <v>3033.2</v>
      </c>
      <c r="I38" s="28">
        <f t="shared" si="12"/>
        <v>3078</v>
      </c>
      <c r="J38" s="28">
        <f t="shared" si="12"/>
        <v>3127.3</v>
      </c>
      <c r="K38" s="28">
        <f t="shared" si="12"/>
        <v>0</v>
      </c>
      <c r="L38" s="28">
        <f t="shared" si="12"/>
        <v>0</v>
      </c>
      <c r="M38" s="15"/>
      <c r="N38" s="36"/>
    </row>
    <row r="39" ht="45" hidden="1" spans="1:14">
      <c r="A39" s="9"/>
      <c r="B39" s="9"/>
      <c r="C39" s="9"/>
      <c r="D39" s="6" t="s">
        <v>18</v>
      </c>
      <c r="E39" s="6"/>
      <c r="F39" s="28">
        <f>SUM(G39:L39)</f>
        <v>0</v>
      </c>
      <c r="G39" s="28">
        <f t="shared" ref="G39:L39" si="13">G43</f>
        <v>0</v>
      </c>
      <c r="H39" s="28">
        <f t="shared" si="13"/>
        <v>0</v>
      </c>
      <c r="I39" s="28">
        <f t="shared" si="13"/>
        <v>0</v>
      </c>
      <c r="J39" s="28">
        <f t="shared" si="13"/>
        <v>0</v>
      </c>
      <c r="K39" s="28">
        <f t="shared" si="13"/>
        <v>0</v>
      </c>
      <c r="L39" s="28">
        <f t="shared" si="13"/>
        <v>0</v>
      </c>
      <c r="M39" s="15"/>
      <c r="N39" s="36"/>
    </row>
    <row r="40" ht="25.5" customHeight="1" spans="1:14">
      <c r="A40" s="10" t="s">
        <v>44</v>
      </c>
      <c r="B40" s="6" t="s">
        <v>45</v>
      </c>
      <c r="C40" s="6" t="s">
        <v>27</v>
      </c>
      <c r="D40" s="12" t="s">
        <v>14</v>
      </c>
      <c r="E40" s="12" t="s">
        <v>46</v>
      </c>
      <c r="F40" s="14">
        <f t="shared" ref="F40:L40" si="14">SUM(F41:F43)</f>
        <v>3259.474</v>
      </c>
      <c r="G40" s="14">
        <f t="shared" si="14"/>
        <v>3259.474</v>
      </c>
      <c r="H40" s="14">
        <f t="shared" si="14"/>
        <v>0</v>
      </c>
      <c r="I40" s="14">
        <f t="shared" si="14"/>
        <v>0</v>
      </c>
      <c r="J40" s="14">
        <f t="shared" si="14"/>
        <v>0</v>
      </c>
      <c r="K40" s="14">
        <f t="shared" si="14"/>
        <v>0</v>
      </c>
      <c r="L40" s="14">
        <f t="shared" si="14"/>
        <v>0</v>
      </c>
      <c r="M40" s="15"/>
      <c r="N40" s="36"/>
    </row>
    <row r="41" ht="50.25" customHeight="1" spans="1:14">
      <c r="A41" s="33"/>
      <c r="B41" s="18"/>
      <c r="C41" s="18"/>
      <c r="D41" s="27" t="s">
        <v>23</v>
      </c>
      <c r="E41" s="6" t="s">
        <v>46</v>
      </c>
      <c r="F41" s="19">
        <f>SUM(G41:L41)</f>
        <v>162.974</v>
      </c>
      <c r="G41" s="19">
        <f>240.953+533.172-611.151</f>
        <v>162.974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5"/>
      <c r="N41" s="36"/>
    </row>
    <row r="42" ht="72.75" customHeight="1" spans="1:14">
      <c r="A42" s="33"/>
      <c r="B42" s="18"/>
      <c r="C42" s="18"/>
      <c r="D42" s="27" t="s">
        <v>24</v>
      </c>
      <c r="E42" s="6" t="s">
        <v>46</v>
      </c>
      <c r="F42" s="19">
        <f>SUM(G42:L42)</f>
        <v>3096.5</v>
      </c>
      <c r="G42" s="19">
        <f>4578.1-1481.6</f>
        <v>3096.5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5"/>
    </row>
    <row r="43" ht="45" hidden="1" spans="1:14">
      <c r="A43" s="33"/>
      <c r="B43" s="18"/>
      <c r="C43" s="18"/>
      <c r="D43" s="6" t="s">
        <v>18</v>
      </c>
      <c r="E43" s="6"/>
      <c r="F43" s="19">
        <f>SUM(G43:L43)</f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5"/>
    </row>
    <row r="44" ht="25.5" customHeight="1" spans="1:14">
      <c r="A44" s="37" t="s">
        <v>47</v>
      </c>
      <c r="B44" s="38" t="s">
        <v>48</v>
      </c>
      <c r="C44" s="39" t="s">
        <v>27</v>
      </c>
      <c r="D44" s="40" t="s">
        <v>14</v>
      </c>
      <c r="E44" s="12" t="s">
        <v>49</v>
      </c>
      <c r="F44" s="14">
        <f t="shared" ref="F44" si="15">SUM(F45:F47)</f>
        <v>11368.617</v>
      </c>
      <c r="G44" s="14">
        <f>SUM(G45:G46)</f>
        <v>0</v>
      </c>
      <c r="H44" s="14">
        <f t="shared" ref="H44:L44" si="16">SUM(H45:H46)</f>
        <v>3370.222</v>
      </c>
      <c r="I44" s="14">
        <f t="shared" si="16"/>
        <v>3240</v>
      </c>
      <c r="J44" s="14">
        <f t="shared" si="16"/>
        <v>3291.895</v>
      </c>
      <c r="K44" s="14">
        <f t="shared" si="16"/>
        <v>0</v>
      </c>
      <c r="L44" s="14">
        <f t="shared" si="16"/>
        <v>0</v>
      </c>
      <c r="M44" s="15"/>
    </row>
    <row r="45" ht="50.25" customHeight="1" spans="1:14">
      <c r="A45" s="41"/>
      <c r="B45" s="42"/>
      <c r="C45" s="16"/>
      <c r="D45" s="27" t="s">
        <v>23</v>
      </c>
      <c r="E45" s="6" t="s">
        <v>49</v>
      </c>
      <c r="F45" s="19">
        <f>SUM(G45:L45)</f>
        <v>663.617</v>
      </c>
      <c r="G45" s="19">
        <v>0</v>
      </c>
      <c r="H45" s="19">
        <f>159.642-0.042+177.422</f>
        <v>337.022</v>
      </c>
      <c r="I45" s="19">
        <v>162</v>
      </c>
      <c r="J45" s="19">
        <v>164.595</v>
      </c>
      <c r="K45" s="19">
        <v>0</v>
      </c>
      <c r="L45" s="19">
        <v>0</v>
      </c>
      <c r="M45" s="15"/>
    </row>
    <row r="46" ht="72.75" customHeight="1" spans="1:14">
      <c r="A46" s="43"/>
      <c r="B46" s="44"/>
      <c r="C46" s="21"/>
      <c r="D46" s="27" t="s">
        <v>24</v>
      </c>
      <c r="E46" s="6" t="s">
        <v>49</v>
      </c>
      <c r="F46" s="19">
        <f>SUM(G46:L46)</f>
        <v>9238.5</v>
      </c>
      <c r="G46" s="19">
        <v>0</v>
      </c>
      <c r="H46" s="19">
        <v>3033.2</v>
      </c>
      <c r="I46" s="19">
        <v>3078</v>
      </c>
      <c r="J46" s="19">
        <v>3127.3</v>
      </c>
      <c r="K46" s="19">
        <v>0</v>
      </c>
      <c r="L46" s="19">
        <v>0</v>
      </c>
      <c r="M46" s="15"/>
    </row>
    <row r="47" ht="30" customHeight="1" spans="1:14">
      <c r="A47" s="9">
        <v>3</v>
      </c>
      <c r="B47" s="6" t="s">
        <v>50</v>
      </c>
      <c r="C47" s="6" t="s">
        <v>27</v>
      </c>
      <c r="D47" s="12" t="s">
        <v>14</v>
      </c>
      <c r="E47" s="12" t="s">
        <v>51</v>
      </c>
      <c r="F47" s="26">
        <f>SUM(F48:F50)</f>
        <v>1466.5</v>
      </c>
      <c r="G47" s="26">
        <f t="shared" ref="G47:L47" si="17">SUM(G48:G50)</f>
        <v>346</v>
      </c>
      <c r="H47" s="26">
        <f t="shared" si="17"/>
        <v>366.5</v>
      </c>
      <c r="I47" s="26">
        <f t="shared" si="17"/>
        <v>373.25</v>
      </c>
      <c r="J47" s="26">
        <f t="shared" si="17"/>
        <v>380.75</v>
      </c>
      <c r="K47" s="26">
        <f t="shared" si="17"/>
        <v>0</v>
      </c>
      <c r="L47" s="26">
        <f t="shared" si="17"/>
        <v>0</v>
      </c>
      <c r="M47" s="15"/>
    </row>
    <row r="48" ht="50.25" customHeight="1" spans="1:14">
      <c r="A48" s="18"/>
      <c r="B48" s="18"/>
      <c r="C48" s="18"/>
      <c r="D48" s="27" t="s">
        <v>23</v>
      </c>
      <c r="E48" s="6"/>
      <c r="F48" s="28">
        <f>SUM(G48:L48)</f>
        <v>293.3</v>
      </c>
      <c r="G48" s="28">
        <f>G52+G56</f>
        <v>69.2</v>
      </c>
      <c r="H48" s="28">
        <f t="shared" ref="H48:L48" si="18">H52+H56</f>
        <v>73.3</v>
      </c>
      <c r="I48" s="28">
        <f t="shared" si="18"/>
        <v>74.65</v>
      </c>
      <c r="J48" s="28">
        <f t="shared" si="18"/>
        <v>76.15</v>
      </c>
      <c r="K48" s="28">
        <f t="shared" si="18"/>
        <v>0</v>
      </c>
      <c r="L48" s="28">
        <f t="shared" si="18"/>
        <v>0</v>
      </c>
      <c r="M48" s="15"/>
    </row>
    <row r="49" ht="47.25" customHeight="1" spans="1:14">
      <c r="A49" s="18"/>
      <c r="B49" s="18"/>
      <c r="C49" s="18"/>
      <c r="D49" s="27" t="s">
        <v>24</v>
      </c>
      <c r="E49" s="6"/>
      <c r="F49" s="28">
        <f>SUM(G49:L49)</f>
        <v>1173.2</v>
      </c>
      <c r="G49" s="28">
        <f>G53+G57</f>
        <v>276.8</v>
      </c>
      <c r="H49" s="28">
        <f t="shared" ref="H49:L49" si="19">H53+H57</f>
        <v>293.2</v>
      </c>
      <c r="I49" s="28">
        <f t="shared" si="19"/>
        <v>298.6</v>
      </c>
      <c r="J49" s="28">
        <f t="shared" si="19"/>
        <v>304.6</v>
      </c>
      <c r="K49" s="28">
        <f t="shared" si="19"/>
        <v>0</v>
      </c>
      <c r="L49" s="28">
        <f t="shared" si="19"/>
        <v>0</v>
      </c>
      <c r="M49" s="15"/>
    </row>
    <row r="50" ht="45" hidden="1" spans="1:14">
      <c r="A50" s="18"/>
      <c r="B50" s="18"/>
      <c r="C50" s="18"/>
      <c r="D50" s="6" t="s">
        <v>18</v>
      </c>
      <c r="E50" s="6"/>
      <c r="F50" s="28">
        <f>SUM(G50:L50)</f>
        <v>0</v>
      </c>
      <c r="G50" s="28">
        <f t="shared" ref="G50:L50" si="20">G54</f>
        <v>0</v>
      </c>
      <c r="H50" s="28">
        <f t="shared" si="20"/>
        <v>0</v>
      </c>
      <c r="I50" s="28">
        <f t="shared" si="20"/>
        <v>0</v>
      </c>
      <c r="J50" s="28">
        <f t="shared" si="20"/>
        <v>0</v>
      </c>
      <c r="K50" s="28">
        <f t="shared" si="20"/>
        <v>0</v>
      </c>
      <c r="L50" s="28">
        <f t="shared" si="20"/>
        <v>0</v>
      </c>
      <c r="M50" s="15"/>
    </row>
    <row r="51" ht="25.5" customHeight="1" spans="1:14">
      <c r="A51" s="45" t="s">
        <v>52</v>
      </c>
      <c r="B51" s="46" t="s">
        <v>53</v>
      </c>
      <c r="C51" s="47" t="s">
        <v>27</v>
      </c>
      <c r="D51" s="40" t="s">
        <v>14</v>
      </c>
      <c r="E51" s="12" t="s">
        <v>54</v>
      </c>
      <c r="F51" s="14">
        <f t="shared" ref="F51:L51" si="21">SUM(F52:F54)</f>
        <v>1120.5</v>
      </c>
      <c r="G51" s="14">
        <f t="shared" si="21"/>
        <v>0</v>
      </c>
      <c r="H51" s="14">
        <f t="shared" si="21"/>
        <v>366.5</v>
      </c>
      <c r="I51" s="14">
        <f t="shared" si="21"/>
        <v>373.25</v>
      </c>
      <c r="J51" s="14">
        <f t="shared" si="21"/>
        <v>380.75</v>
      </c>
      <c r="K51" s="14">
        <f t="shared" si="21"/>
        <v>0</v>
      </c>
      <c r="L51" s="14">
        <f t="shared" si="21"/>
        <v>0</v>
      </c>
      <c r="M51" s="15"/>
    </row>
    <row r="52" ht="28.5" customHeight="1" spans="1:14">
      <c r="A52" s="48"/>
      <c r="B52" s="18"/>
      <c r="C52" s="49"/>
      <c r="D52" s="50" t="s">
        <v>23</v>
      </c>
      <c r="E52" s="6" t="s">
        <v>54</v>
      </c>
      <c r="F52" s="19">
        <f>SUM(G52:L52)</f>
        <v>224.1</v>
      </c>
      <c r="G52" s="19">
        <v>0</v>
      </c>
      <c r="H52" s="19">
        <v>73.3</v>
      </c>
      <c r="I52" s="19">
        <v>74.65</v>
      </c>
      <c r="J52" s="19">
        <v>76.15</v>
      </c>
      <c r="K52" s="19">
        <v>0</v>
      </c>
      <c r="L52" s="19">
        <v>0</v>
      </c>
      <c r="M52" s="15"/>
    </row>
    <row r="53" ht="90.75" customHeight="1" spans="1:14">
      <c r="A53" s="48"/>
      <c r="B53" s="18"/>
      <c r="C53" s="49"/>
      <c r="D53" s="50" t="s">
        <v>24</v>
      </c>
      <c r="E53" s="6" t="s">
        <v>54</v>
      </c>
      <c r="F53" s="19">
        <f>SUM(G53:L53)</f>
        <v>896.4</v>
      </c>
      <c r="G53" s="19">
        <v>0</v>
      </c>
      <c r="H53" s="19">
        <v>293.2</v>
      </c>
      <c r="I53" s="19">
        <v>298.6</v>
      </c>
      <c r="J53" s="19">
        <v>304.6</v>
      </c>
      <c r="K53" s="19">
        <v>0</v>
      </c>
      <c r="L53" s="19">
        <v>0</v>
      </c>
      <c r="M53" s="15"/>
    </row>
    <row r="54" ht="110.25" hidden="1" customHeight="1" spans="1:14">
      <c r="A54" s="51"/>
      <c r="B54" s="29"/>
      <c r="C54" s="52"/>
      <c r="D54" s="8" t="s">
        <v>18</v>
      </c>
      <c r="E54" s="6"/>
      <c r="F54" s="19">
        <f>SUM(G54:L54)</f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5"/>
    </row>
    <row r="55" ht="25.5" customHeight="1" spans="1:14">
      <c r="A55" s="53" t="s">
        <v>55</v>
      </c>
      <c r="B55" s="30" t="s">
        <v>56</v>
      </c>
      <c r="C55" s="30" t="s">
        <v>27</v>
      </c>
      <c r="D55" s="12" t="s">
        <v>14</v>
      </c>
      <c r="E55" s="12" t="s">
        <v>54</v>
      </c>
      <c r="F55" s="14">
        <f>SUM(F56:F57)</f>
        <v>346</v>
      </c>
      <c r="G55" s="14">
        <f>SUM(G56:G57)</f>
        <v>346</v>
      </c>
      <c r="H55" s="14">
        <f>SUM(H56:H57)</f>
        <v>0</v>
      </c>
      <c r="I55" s="14">
        <f t="shared" ref="I55:L55" si="22">SUM(I56:I58)</f>
        <v>0</v>
      </c>
      <c r="J55" s="14">
        <f t="shared" si="22"/>
        <v>0</v>
      </c>
      <c r="K55" s="14">
        <f t="shared" si="22"/>
        <v>0</v>
      </c>
      <c r="L55" s="14">
        <f t="shared" si="22"/>
        <v>0</v>
      </c>
      <c r="M55" s="15"/>
    </row>
    <row r="56" ht="28.5" customHeight="1" spans="1:14">
      <c r="A56" s="33"/>
      <c r="B56" s="18"/>
      <c r="C56" s="18"/>
      <c r="D56" s="27" t="s">
        <v>23</v>
      </c>
      <c r="E56" s="6" t="s">
        <v>54</v>
      </c>
      <c r="F56" s="19">
        <f>SUM(G56:L56)</f>
        <v>69.2</v>
      </c>
      <c r="G56" s="19">
        <f>78.325-9.125</f>
        <v>69.2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5"/>
    </row>
    <row r="57" ht="90.75" customHeight="1" spans="1:14">
      <c r="A57" s="34"/>
      <c r="B57" s="9"/>
      <c r="C57" s="9"/>
      <c r="D57" s="27" t="s">
        <v>24</v>
      </c>
      <c r="E57" s="6" t="s">
        <v>54</v>
      </c>
      <c r="F57" s="19">
        <f>SUM(G57:L57)</f>
        <v>276.8</v>
      </c>
      <c r="G57" s="19">
        <f>313.3-36.5</f>
        <v>276.8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5"/>
    </row>
    <row r="58" ht="30" customHeight="1" spans="1:14">
      <c r="A58" s="6">
        <v>4</v>
      </c>
      <c r="B58" s="6" t="s">
        <v>57</v>
      </c>
      <c r="C58" s="6" t="s">
        <v>27</v>
      </c>
      <c r="D58" s="12" t="s">
        <v>14</v>
      </c>
      <c r="E58" s="12" t="s">
        <v>58</v>
      </c>
      <c r="F58" s="26">
        <f t="shared" ref="F58:L58" si="23">SUM(F59:F61)</f>
        <v>5837.60799</v>
      </c>
      <c r="G58" s="26">
        <f t="shared" si="23"/>
        <v>3243.39877</v>
      </c>
      <c r="H58" s="26">
        <f t="shared" si="23"/>
        <v>2594.20922</v>
      </c>
      <c r="I58" s="26">
        <f t="shared" si="23"/>
        <v>0</v>
      </c>
      <c r="J58" s="26">
        <f t="shared" si="23"/>
        <v>0</v>
      </c>
      <c r="K58" s="26">
        <f t="shared" si="23"/>
        <v>0</v>
      </c>
      <c r="L58" s="26">
        <f t="shared" si="23"/>
        <v>0</v>
      </c>
      <c r="M58" s="15"/>
    </row>
    <row r="59" ht="42.75" customHeight="1" spans="1:14">
      <c r="A59" s="18"/>
      <c r="B59" s="18"/>
      <c r="C59" s="18"/>
      <c r="D59" s="6" t="s">
        <v>23</v>
      </c>
      <c r="E59" s="6"/>
      <c r="F59" s="28">
        <f>SUM(G59:L59)</f>
        <v>1009.85399</v>
      </c>
      <c r="G59" s="28">
        <f>G64+G69</f>
        <v>522.18577</v>
      </c>
      <c r="H59" s="28">
        <f t="shared" ref="H59:L61" si="24">H64+H69+H74+H79</f>
        <v>487.66822</v>
      </c>
      <c r="I59" s="28">
        <f t="shared" si="24"/>
        <v>0</v>
      </c>
      <c r="J59" s="28">
        <f t="shared" si="24"/>
        <v>0</v>
      </c>
      <c r="K59" s="28">
        <f t="shared" si="24"/>
        <v>0</v>
      </c>
      <c r="L59" s="28">
        <f t="shared" si="24"/>
        <v>0</v>
      </c>
      <c r="M59" s="15"/>
    </row>
    <row r="60" ht="30" spans="1:14">
      <c r="A60" s="18"/>
      <c r="B60" s="18"/>
      <c r="C60" s="18"/>
      <c r="D60" s="6" t="s">
        <v>59</v>
      </c>
      <c r="E60" s="6"/>
      <c r="F60" s="28">
        <f>SUM(G60:L60)</f>
        <v>3908.029</v>
      </c>
      <c r="G60" s="28">
        <f>G65+G70</f>
        <v>2221.751</v>
      </c>
      <c r="H60" s="28">
        <f t="shared" si="24"/>
        <v>1686.278</v>
      </c>
      <c r="I60" s="28">
        <f t="shared" si="24"/>
        <v>0</v>
      </c>
      <c r="J60" s="28">
        <f t="shared" si="24"/>
        <v>0</v>
      </c>
      <c r="K60" s="28">
        <f t="shared" si="24"/>
        <v>0</v>
      </c>
      <c r="L60" s="28">
        <f t="shared" si="24"/>
        <v>0</v>
      </c>
      <c r="M60" s="15"/>
      <c r="N60" s="36"/>
    </row>
    <row r="61" ht="45" spans="1:14">
      <c r="A61" s="9"/>
      <c r="B61" s="9"/>
      <c r="C61" s="9"/>
      <c r="D61" s="6" t="s">
        <v>18</v>
      </c>
      <c r="E61" s="6"/>
      <c r="F61" s="28">
        <f>SUM(G61:L61)</f>
        <v>919.725</v>
      </c>
      <c r="G61" s="28">
        <f>G66+G71</f>
        <v>499.462</v>
      </c>
      <c r="H61" s="28">
        <f t="shared" si="24"/>
        <v>420.263</v>
      </c>
      <c r="I61" s="28">
        <f t="shared" si="24"/>
        <v>0</v>
      </c>
      <c r="J61" s="28">
        <f t="shared" si="24"/>
        <v>0</v>
      </c>
      <c r="K61" s="28">
        <f t="shared" si="24"/>
        <v>0</v>
      </c>
      <c r="L61" s="28">
        <f t="shared" si="24"/>
        <v>0</v>
      </c>
      <c r="M61" s="15"/>
      <c r="N61" s="36"/>
    </row>
    <row r="62" ht="32.25" customHeight="1" spans="1:14">
      <c r="A62" s="54" t="s">
        <v>60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15"/>
      <c r="N62" s="36"/>
    </row>
    <row r="63" ht="25.5" customHeight="1" spans="1:14">
      <c r="A63" s="10" t="s">
        <v>61</v>
      </c>
      <c r="B63" s="6" t="s">
        <v>62</v>
      </c>
      <c r="C63" s="6" t="s">
        <v>27</v>
      </c>
      <c r="D63" s="12" t="s">
        <v>14</v>
      </c>
      <c r="E63" s="12" t="s">
        <v>58</v>
      </c>
      <c r="F63" s="14">
        <f t="shared" ref="F63:L63" si="25">SUM(F64:F66)</f>
        <v>1762.10048</v>
      </c>
      <c r="G63" s="14">
        <f t="shared" si="25"/>
        <v>1762.10048</v>
      </c>
      <c r="H63" s="14">
        <f t="shared" si="25"/>
        <v>0</v>
      </c>
      <c r="I63" s="14">
        <f t="shared" si="25"/>
        <v>0</v>
      </c>
      <c r="J63" s="14">
        <f t="shared" si="25"/>
        <v>0</v>
      </c>
      <c r="K63" s="14">
        <f t="shared" si="25"/>
        <v>0</v>
      </c>
      <c r="L63" s="14">
        <f t="shared" si="25"/>
        <v>0</v>
      </c>
      <c r="M63" s="15"/>
      <c r="N63" s="36"/>
    </row>
    <row r="64" ht="50.25" customHeight="1" spans="1:14">
      <c r="A64" s="33"/>
      <c r="B64" s="18"/>
      <c r="C64" s="18"/>
      <c r="D64" s="6" t="s">
        <v>23</v>
      </c>
      <c r="E64" s="6" t="s">
        <v>63</v>
      </c>
      <c r="F64" s="19">
        <f>SUM(G64:L64)</f>
        <v>283.69648</v>
      </c>
      <c r="G64" s="19">
        <v>283.69648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5"/>
      <c r="N64" s="36"/>
    </row>
    <row r="65" ht="72.75" customHeight="1" spans="1:13">
      <c r="A65" s="33"/>
      <c r="B65" s="18"/>
      <c r="C65" s="18"/>
      <c r="D65" s="6" t="s">
        <v>59</v>
      </c>
      <c r="E65" s="6" t="s">
        <v>63</v>
      </c>
      <c r="F65" s="19">
        <f>SUM(G65:L65)</f>
        <v>1192.942</v>
      </c>
      <c r="G65" s="19">
        <v>1192.942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5"/>
    </row>
    <row r="66" ht="45" spans="1:13">
      <c r="A66" s="34"/>
      <c r="B66" s="9"/>
      <c r="C66" s="9"/>
      <c r="D66" s="6" t="s">
        <v>18</v>
      </c>
      <c r="E66" s="6" t="s">
        <v>63</v>
      </c>
      <c r="F66" s="19">
        <f>SUM(G66:L66)</f>
        <v>285.462</v>
      </c>
      <c r="G66" s="19">
        <v>285.462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5"/>
    </row>
    <row r="67" ht="33.75" customHeight="1" spans="1:13">
      <c r="A67" s="55" t="s">
        <v>64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15"/>
    </row>
    <row r="68" ht="30" customHeight="1" spans="1:13">
      <c r="A68" s="6" t="s">
        <v>65</v>
      </c>
      <c r="B68" s="6" t="s">
        <v>62</v>
      </c>
      <c r="C68" s="6" t="s">
        <v>27</v>
      </c>
      <c r="D68" s="12" t="s">
        <v>14</v>
      </c>
      <c r="E68" s="12" t="s">
        <v>58</v>
      </c>
      <c r="F68" s="26">
        <f t="shared" ref="F68:L68" si="26">SUM(F69:F71)</f>
        <v>1481.29829</v>
      </c>
      <c r="G68" s="26">
        <f t="shared" si="26"/>
        <v>1481.29829</v>
      </c>
      <c r="H68" s="26">
        <f t="shared" si="26"/>
        <v>0</v>
      </c>
      <c r="I68" s="26">
        <f t="shared" si="26"/>
        <v>0</v>
      </c>
      <c r="J68" s="26">
        <f t="shared" si="26"/>
        <v>0</v>
      </c>
      <c r="K68" s="26">
        <f t="shared" si="26"/>
        <v>0</v>
      </c>
      <c r="L68" s="26">
        <f t="shared" si="26"/>
        <v>0</v>
      </c>
      <c r="M68" s="15"/>
    </row>
    <row r="69" ht="27.75" customHeight="1" spans="1:13">
      <c r="A69" s="18"/>
      <c r="B69" s="18"/>
      <c r="C69" s="18"/>
      <c r="D69" s="6" t="s">
        <v>23</v>
      </c>
      <c r="E69" s="6" t="s">
        <v>63</v>
      </c>
      <c r="F69" s="28">
        <f>SUM(G69:L69)</f>
        <v>238.48929</v>
      </c>
      <c r="G69" s="28">
        <v>238.48929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15"/>
    </row>
    <row r="70" ht="30" spans="1:13">
      <c r="A70" s="18"/>
      <c r="B70" s="18"/>
      <c r="C70" s="18"/>
      <c r="D70" s="6" t="s">
        <v>59</v>
      </c>
      <c r="E70" s="6" t="s">
        <v>63</v>
      </c>
      <c r="F70" s="28">
        <f>SUM(G70:L70)</f>
        <v>1028.809</v>
      </c>
      <c r="G70" s="28">
        <v>1028.809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15"/>
    </row>
    <row r="71" ht="45" spans="1:13">
      <c r="A71" s="9"/>
      <c r="B71" s="9"/>
      <c r="C71" s="9"/>
      <c r="D71" s="6" t="s">
        <v>18</v>
      </c>
      <c r="E71" s="6" t="s">
        <v>63</v>
      </c>
      <c r="F71" s="28">
        <f>SUM(G71:L71)</f>
        <v>214</v>
      </c>
      <c r="G71" s="28">
        <v>214</v>
      </c>
      <c r="H71" s="28">
        <f>H82</f>
        <v>0</v>
      </c>
      <c r="I71" s="28">
        <f>I82</f>
        <v>0</v>
      </c>
      <c r="J71" s="28">
        <f>J82</f>
        <v>0</v>
      </c>
      <c r="K71" s="28">
        <f>K82</f>
        <v>0</v>
      </c>
      <c r="L71" s="28">
        <f>L82</f>
        <v>0</v>
      </c>
      <c r="M71" s="15"/>
    </row>
    <row r="72" ht="33.75" customHeight="1" spans="1:13">
      <c r="A72" s="55" t="s">
        <v>66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15"/>
    </row>
    <row r="73" ht="30" customHeight="1" spans="1:13">
      <c r="A73" s="6" t="s">
        <v>67</v>
      </c>
      <c r="B73" s="6" t="s">
        <v>62</v>
      </c>
      <c r="C73" s="6" t="s">
        <v>27</v>
      </c>
      <c r="D73" s="12" t="s">
        <v>14</v>
      </c>
      <c r="E73" s="12" t="s">
        <v>58</v>
      </c>
      <c r="F73" s="26">
        <f t="shared" ref="F73:L73" si="27">SUM(F74:F76)</f>
        <v>597.03871</v>
      </c>
      <c r="G73" s="26">
        <f t="shared" si="27"/>
        <v>0</v>
      </c>
      <c r="H73" s="26">
        <f t="shared" si="27"/>
        <v>597.03871</v>
      </c>
      <c r="I73" s="26">
        <f t="shared" si="27"/>
        <v>0</v>
      </c>
      <c r="J73" s="26">
        <f t="shared" si="27"/>
        <v>0</v>
      </c>
      <c r="K73" s="26">
        <f t="shared" si="27"/>
        <v>0</v>
      </c>
      <c r="L73" s="26">
        <f t="shared" si="27"/>
        <v>0</v>
      </c>
      <c r="M73" s="15"/>
    </row>
    <row r="74" ht="27.75" customHeight="1" spans="1:13">
      <c r="A74" s="18"/>
      <c r="B74" s="18"/>
      <c r="C74" s="18"/>
      <c r="D74" s="6" t="s">
        <v>23</v>
      </c>
      <c r="E74" s="6" t="s">
        <v>63</v>
      </c>
      <c r="F74" s="28">
        <f>SUM(G74:L74)</f>
        <v>166.12371</v>
      </c>
      <c r="G74" s="28">
        <v>0</v>
      </c>
      <c r="H74" s="28">
        <v>166.12371</v>
      </c>
      <c r="I74" s="28">
        <v>0</v>
      </c>
      <c r="J74" s="28">
        <v>0</v>
      </c>
      <c r="K74" s="28">
        <v>0</v>
      </c>
      <c r="L74" s="28">
        <v>0</v>
      </c>
      <c r="M74" s="15"/>
    </row>
    <row r="75" ht="30" spans="1:13">
      <c r="A75" s="18"/>
      <c r="B75" s="18"/>
      <c r="C75" s="18"/>
      <c r="D75" s="6" t="s">
        <v>59</v>
      </c>
      <c r="E75" s="6" t="s">
        <v>63</v>
      </c>
      <c r="F75" s="28">
        <f>SUM(G75:L75)</f>
        <v>334.194</v>
      </c>
      <c r="G75" s="28">
        <v>0</v>
      </c>
      <c r="H75" s="28">
        <v>334.194</v>
      </c>
      <c r="I75" s="28">
        <v>0</v>
      </c>
      <c r="J75" s="28">
        <v>0</v>
      </c>
      <c r="K75" s="28">
        <v>0</v>
      </c>
      <c r="L75" s="28">
        <v>0</v>
      </c>
      <c r="M75" s="15"/>
    </row>
    <row r="76" ht="45" spans="1:13">
      <c r="A76" s="9"/>
      <c r="B76" s="9"/>
      <c r="C76" s="9"/>
      <c r="D76" s="6" t="s">
        <v>18</v>
      </c>
      <c r="E76" s="6" t="s">
        <v>63</v>
      </c>
      <c r="F76" s="28">
        <f>SUM(G76:L76)</f>
        <v>96.721</v>
      </c>
      <c r="G76" s="28">
        <v>0</v>
      </c>
      <c r="H76" s="28">
        <f>54.331+42.39</f>
        <v>96.721</v>
      </c>
      <c r="I76" s="28">
        <v>0</v>
      </c>
      <c r="J76" s="28">
        <v>0</v>
      </c>
      <c r="K76" s="28">
        <f>K87</f>
        <v>0</v>
      </c>
      <c r="L76" s="28">
        <f>L87</f>
        <v>0</v>
      </c>
      <c r="M76" s="15"/>
    </row>
    <row r="77" ht="33.75" customHeight="1" spans="1:13">
      <c r="A77" s="55" t="s">
        <v>68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15"/>
    </row>
    <row r="78" ht="30" customHeight="1" spans="1:13">
      <c r="A78" s="6" t="s">
        <v>69</v>
      </c>
      <c r="B78" s="6" t="s">
        <v>62</v>
      </c>
      <c r="C78" s="6" t="s">
        <v>27</v>
      </c>
      <c r="D78" s="12" t="s">
        <v>14</v>
      </c>
      <c r="E78" s="12" t="s">
        <v>58</v>
      </c>
      <c r="F78" s="26">
        <f t="shared" ref="F78:L78" si="28">SUM(F79:F81)</f>
        <v>1997.17051</v>
      </c>
      <c r="G78" s="26">
        <f t="shared" si="28"/>
        <v>0</v>
      </c>
      <c r="H78" s="26">
        <f t="shared" si="28"/>
        <v>1997.17051</v>
      </c>
      <c r="I78" s="26">
        <f t="shared" si="28"/>
        <v>0</v>
      </c>
      <c r="J78" s="26">
        <f t="shared" si="28"/>
        <v>0</v>
      </c>
      <c r="K78" s="26">
        <f t="shared" si="28"/>
        <v>0</v>
      </c>
      <c r="L78" s="26">
        <f t="shared" si="28"/>
        <v>0</v>
      </c>
      <c r="M78" s="15"/>
    </row>
    <row r="79" ht="27.75" customHeight="1" spans="1:13">
      <c r="A79" s="18"/>
      <c r="B79" s="18"/>
      <c r="C79" s="18"/>
      <c r="D79" s="6" t="s">
        <v>23</v>
      </c>
      <c r="E79" s="6" t="s">
        <v>63</v>
      </c>
      <c r="F79" s="28">
        <f>SUM(G79:L79)</f>
        <v>321.54451</v>
      </c>
      <c r="G79" s="28">
        <v>0</v>
      </c>
      <c r="H79" s="28">
        <v>321.54451</v>
      </c>
      <c r="I79" s="28">
        <v>0</v>
      </c>
      <c r="J79" s="28">
        <v>0</v>
      </c>
      <c r="K79" s="28">
        <v>0</v>
      </c>
      <c r="L79" s="28">
        <v>0</v>
      </c>
      <c r="M79" s="15"/>
    </row>
    <row r="80" ht="30" spans="1:13">
      <c r="A80" s="18"/>
      <c r="B80" s="18"/>
      <c r="C80" s="18"/>
      <c r="D80" s="6" t="s">
        <v>59</v>
      </c>
      <c r="E80" s="6" t="s">
        <v>63</v>
      </c>
      <c r="F80" s="28">
        <f>SUM(G80:L80)</f>
        <v>1352.084</v>
      </c>
      <c r="G80" s="28">
        <v>0</v>
      </c>
      <c r="H80" s="28">
        <v>1352.084</v>
      </c>
      <c r="I80" s="28">
        <v>0</v>
      </c>
      <c r="J80" s="28">
        <v>0</v>
      </c>
      <c r="K80" s="28">
        <v>0</v>
      </c>
      <c r="L80" s="28">
        <v>0</v>
      </c>
      <c r="M80" s="15"/>
    </row>
    <row r="81" ht="45" spans="1:13">
      <c r="A81" s="9"/>
      <c r="B81" s="9"/>
      <c r="C81" s="9"/>
      <c r="D81" s="6" t="s">
        <v>18</v>
      </c>
      <c r="E81" s="6" t="s">
        <v>63</v>
      </c>
      <c r="F81" s="28">
        <f>SUM(G81:L81)</f>
        <v>323.542</v>
      </c>
      <c r="G81" s="28">
        <v>0</v>
      </c>
      <c r="H81" s="28">
        <f>181.743+141.799</f>
        <v>323.542</v>
      </c>
      <c r="I81" s="28">
        <v>0</v>
      </c>
      <c r="J81" s="28">
        <v>0</v>
      </c>
      <c r="K81" s="28">
        <f>K92</f>
        <v>0</v>
      </c>
      <c r="L81" s="28">
        <f>L92</f>
        <v>0</v>
      </c>
      <c r="M81" s="15"/>
    </row>
    <row r="82" spans="1:13">
      <c r="A82" s="23" t="s">
        <v>70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5"/>
      <c r="M82" s="15"/>
    </row>
    <row r="83" ht="30" customHeight="1" spans="1:13">
      <c r="A83" s="6" t="s">
        <v>71</v>
      </c>
      <c r="B83" s="6" t="s">
        <v>72</v>
      </c>
      <c r="C83" s="6" t="s">
        <v>27</v>
      </c>
      <c r="D83" s="12" t="s">
        <v>14</v>
      </c>
      <c r="E83" s="12" t="s">
        <v>73</v>
      </c>
      <c r="F83" s="26">
        <f t="shared" ref="F83:L83" si="29">SUM(F84:F86)</f>
        <v>262</v>
      </c>
      <c r="G83" s="26">
        <f t="shared" si="29"/>
        <v>88</v>
      </c>
      <c r="H83" s="26">
        <f t="shared" si="29"/>
        <v>84</v>
      </c>
      <c r="I83" s="26">
        <f t="shared" si="29"/>
        <v>68</v>
      </c>
      <c r="J83" s="26">
        <f t="shared" si="29"/>
        <v>22</v>
      </c>
      <c r="K83" s="26">
        <f t="shared" si="29"/>
        <v>0</v>
      </c>
      <c r="L83" s="26">
        <f t="shared" si="29"/>
        <v>0</v>
      </c>
      <c r="M83" s="15"/>
    </row>
    <row r="84" ht="30" hidden="1" spans="1:13">
      <c r="A84" s="18"/>
      <c r="B84" s="18"/>
      <c r="C84" s="18"/>
      <c r="D84" s="6" t="s">
        <v>74</v>
      </c>
      <c r="E84" s="6"/>
      <c r="F84" s="28">
        <f>SUM(G84:L84)</f>
        <v>0</v>
      </c>
      <c r="G84" s="28">
        <f t="shared" ref="G84:L86" si="30">G88</f>
        <v>0</v>
      </c>
      <c r="H84" s="28">
        <f t="shared" si="30"/>
        <v>0</v>
      </c>
      <c r="I84" s="28">
        <f t="shared" si="30"/>
        <v>0</v>
      </c>
      <c r="J84" s="28">
        <f t="shared" si="30"/>
        <v>0</v>
      </c>
      <c r="K84" s="28">
        <f t="shared" si="30"/>
        <v>0</v>
      </c>
      <c r="L84" s="28">
        <f t="shared" si="30"/>
        <v>0</v>
      </c>
      <c r="M84" s="15"/>
    </row>
    <row r="85" ht="30" spans="1:13">
      <c r="A85" s="18"/>
      <c r="B85" s="18"/>
      <c r="C85" s="18"/>
      <c r="D85" s="6" t="s">
        <v>75</v>
      </c>
      <c r="E85" s="6"/>
      <c r="F85" s="28">
        <f>SUM(G85:L85)</f>
        <v>262</v>
      </c>
      <c r="G85" s="28">
        <f t="shared" si="30"/>
        <v>88</v>
      </c>
      <c r="H85" s="28">
        <f t="shared" si="30"/>
        <v>84</v>
      </c>
      <c r="I85" s="28">
        <f t="shared" si="30"/>
        <v>68</v>
      </c>
      <c r="J85" s="28">
        <f t="shared" si="30"/>
        <v>22</v>
      </c>
      <c r="K85" s="28">
        <f t="shared" si="30"/>
        <v>0</v>
      </c>
      <c r="L85" s="28">
        <f t="shared" si="30"/>
        <v>0</v>
      </c>
      <c r="M85" s="15"/>
    </row>
    <row r="86" ht="45" hidden="1" spans="1:13">
      <c r="A86" s="18"/>
      <c r="B86" s="18"/>
      <c r="C86" s="18"/>
      <c r="D86" s="6" t="s">
        <v>18</v>
      </c>
      <c r="E86" s="6"/>
      <c r="F86" s="28">
        <f>SUM(G86:L86)</f>
        <v>0</v>
      </c>
      <c r="G86" s="28">
        <f t="shared" si="30"/>
        <v>0</v>
      </c>
      <c r="H86" s="28">
        <f t="shared" si="30"/>
        <v>0</v>
      </c>
      <c r="I86" s="28">
        <f t="shared" si="30"/>
        <v>0</v>
      </c>
      <c r="J86" s="28">
        <f t="shared" si="30"/>
        <v>0</v>
      </c>
      <c r="K86" s="28">
        <f t="shared" si="30"/>
        <v>0</v>
      </c>
      <c r="L86" s="28">
        <f t="shared" si="30"/>
        <v>0</v>
      </c>
      <c r="M86" s="15"/>
    </row>
    <row r="87" ht="25.5" customHeight="1" spans="1:13">
      <c r="A87" s="58" t="s">
        <v>76</v>
      </c>
      <c r="B87" s="59" t="s">
        <v>77</v>
      </c>
      <c r="C87" s="59" t="s">
        <v>27</v>
      </c>
      <c r="D87" s="40" t="s">
        <v>14</v>
      </c>
      <c r="E87" s="12" t="s">
        <v>78</v>
      </c>
      <c r="F87" s="14">
        <f t="shared" ref="F87:L87" si="31">SUM(F88:F90)</f>
        <v>262</v>
      </c>
      <c r="G87" s="14">
        <f t="shared" si="31"/>
        <v>88</v>
      </c>
      <c r="H87" s="14">
        <f t="shared" si="31"/>
        <v>84</v>
      </c>
      <c r="I87" s="14">
        <f t="shared" si="31"/>
        <v>68</v>
      </c>
      <c r="J87" s="14">
        <f t="shared" si="31"/>
        <v>22</v>
      </c>
      <c r="K87" s="14">
        <f t="shared" si="31"/>
        <v>0</v>
      </c>
      <c r="L87" s="14">
        <f t="shared" si="31"/>
        <v>0</v>
      </c>
      <c r="M87" s="15"/>
    </row>
    <row r="88" ht="28.5" hidden="1" customHeight="1" spans="1:13">
      <c r="A88" s="58"/>
      <c r="B88" s="59"/>
      <c r="C88" s="59"/>
      <c r="D88" s="8" t="s">
        <v>74</v>
      </c>
      <c r="E88" s="6"/>
      <c r="F88" s="19">
        <f>SUM(G88:L88)</f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5"/>
    </row>
    <row r="89" ht="115.5" customHeight="1" spans="1:13">
      <c r="A89" s="58"/>
      <c r="B89" s="59"/>
      <c r="C89" s="59"/>
      <c r="D89" s="8" t="s">
        <v>75</v>
      </c>
      <c r="E89" s="6" t="s">
        <v>78</v>
      </c>
      <c r="F89" s="19">
        <f>SUM(G89:L89)</f>
        <v>262</v>
      </c>
      <c r="G89" s="19">
        <f>48+40</f>
        <v>88</v>
      </c>
      <c r="H89" s="19">
        <v>84</v>
      </c>
      <c r="I89" s="19">
        <v>68</v>
      </c>
      <c r="J89" s="19">
        <v>22</v>
      </c>
      <c r="K89" s="19">
        <v>0</v>
      </c>
      <c r="L89" s="19">
        <v>0</v>
      </c>
      <c r="M89" s="15"/>
    </row>
    <row r="90" ht="88.5" hidden="1" customHeight="1" spans="1:13">
      <c r="A90" s="58"/>
      <c r="B90" s="59"/>
      <c r="C90" s="59"/>
      <c r="D90" s="8" t="s">
        <v>18</v>
      </c>
      <c r="E90" s="6"/>
      <c r="F90" s="19">
        <f>SUM(G90:L90)</f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5"/>
    </row>
    <row r="91" ht="30" customHeight="1" spans="1:13">
      <c r="A91" s="33" t="s">
        <v>79</v>
      </c>
      <c r="B91" s="18" t="s">
        <v>80</v>
      </c>
      <c r="C91" s="18" t="s">
        <v>27</v>
      </c>
      <c r="D91" s="12" t="s">
        <v>14</v>
      </c>
      <c r="E91" s="12" t="s">
        <v>81</v>
      </c>
      <c r="F91" s="14">
        <f>F93</f>
        <v>277.42434</v>
      </c>
      <c r="G91" s="14">
        <f t="shared" ref="G91:L91" si="32">G93</f>
        <v>277.42434</v>
      </c>
      <c r="H91" s="14">
        <f t="shared" si="32"/>
        <v>0</v>
      </c>
      <c r="I91" s="14">
        <f t="shared" si="32"/>
        <v>0</v>
      </c>
      <c r="J91" s="14">
        <f t="shared" si="32"/>
        <v>0</v>
      </c>
      <c r="K91" s="14">
        <f t="shared" si="32"/>
        <v>0</v>
      </c>
      <c r="L91" s="14">
        <f t="shared" si="32"/>
        <v>0</v>
      </c>
      <c r="M91" s="15"/>
    </row>
    <row r="92" ht="88.5" customHeight="1" spans="1:13">
      <c r="A92" s="34"/>
      <c r="B92" s="9"/>
      <c r="C92" s="9"/>
      <c r="D92" s="6" t="s">
        <v>23</v>
      </c>
      <c r="E92" s="6" t="s">
        <v>81</v>
      </c>
      <c r="F92" s="19">
        <f>F94</f>
        <v>277.42434</v>
      </c>
      <c r="G92" s="19">
        <f t="shared" ref="G92:L92" si="33">G94</f>
        <v>277.42434</v>
      </c>
      <c r="H92" s="19">
        <f t="shared" si="33"/>
        <v>0</v>
      </c>
      <c r="I92" s="19">
        <f t="shared" si="33"/>
        <v>0</v>
      </c>
      <c r="J92" s="19">
        <f t="shared" si="33"/>
        <v>0</v>
      </c>
      <c r="K92" s="19">
        <f t="shared" si="33"/>
        <v>0</v>
      </c>
      <c r="L92" s="19">
        <f t="shared" si="33"/>
        <v>0</v>
      </c>
      <c r="M92" s="15"/>
    </row>
    <row r="93" ht="25.5" customHeight="1" spans="1:13">
      <c r="A93" s="32" t="s">
        <v>82</v>
      </c>
      <c r="B93" s="31" t="s">
        <v>83</v>
      </c>
      <c r="C93" s="18" t="s">
        <v>27</v>
      </c>
      <c r="D93" s="12" t="s">
        <v>14</v>
      </c>
      <c r="E93" s="12" t="s">
        <v>84</v>
      </c>
      <c r="F93" s="14">
        <f>G93+H93+I93+J93+K93+L93</f>
        <v>277.42434</v>
      </c>
      <c r="G93" s="14">
        <f t="shared" ref="G93:L93" si="34">G94</f>
        <v>277.42434</v>
      </c>
      <c r="H93" s="14">
        <f t="shared" si="34"/>
        <v>0</v>
      </c>
      <c r="I93" s="14">
        <f t="shared" si="34"/>
        <v>0</v>
      </c>
      <c r="J93" s="14">
        <f t="shared" si="34"/>
        <v>0</v>
      </c>
      <c r="K93" s="14">
        <f t="shared" si="34"/>
        <v>0</v>
      </c>
      <c r="L93" s="14">
        <f t="shared" si="34"/>
        <v>0</v>
      </c>
      <c r="M93" s="15"/>
    </row>
    <row r="94" ht="85.5" customHeight="1" spans="1:13">
      <c r="A94" s="34"/>
      <c r="B94" s="9"/>
      <c r="C94" s="9"/>
      <c r="D94" s="6" t="s">
        <v>23</v>
      </c>
      <c r="E94" s="6" t="s">
        <v>84</v>
      </c>
      <c r="F94" s="19">
        <f>SUM(G94:L94)</f>
        <v>277.42434</v>
      </c>
      <c r="G94" s="19">
        <f>365-87.57566</f>
        <v>277.42434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5"/>
    </row>
    <row r="95" ht="37.5" customHeight="1" spans="1:13">
      <c r="A95" s="6" t="s">
        <v>85</v>
      </c>
      <c r="B95" s="6" t="s">
        <v>86</v>
      </c>
      <c r="C95" s="6" t="s">
        <v>27</v>
      </c>
      <c r="D95" s="12" t="s">
        <v>14</v>
      </c>
      <c r="E95" s="12" t="s">
        <v>87</v>
      </c>
      <c r="F95" s="26">
        <f t="shared" ref="F95:L95" si="35">SUM(F96:F98)</f>
        <v>2430770.04182</v>
      </c>
      <c r="G95" s="26">
        <f t="shared" si="35"/>
        <v>335978.01984</v>
      </c>
      <c r="H95" s="26">
        <f t="shared" si="35"/>
        <v>362936.30822</v>
      </c>
      <c r="I95" s="26">
        <f t="shared" si="35"/>
        <v>405017.85003</v>
      </c>
      <c r="J95" s="26">
        <f t="shared" si="35"/>
        <v>442455.68791</v>
      </c>
      <c r="K95" s="26">
        <f t="shared" si="35"/>
        <v>442191.08791</v>
      </c>
      <c r="L95" s="26">
        <f t="shared" si="35"/>
        <v>442191.08791</v>
      </c>
      <c r="M95" s="15"/>
    </row>
    <row r="96" ht="39" customHeight="1" spans="1:13">
      <c r="A96" s="18"/>
      <c r="B96" s="18"/>
      <c r="C96" s="18"/>
      <c r="D96" s="6" t="s">
        <v>23</v>
      </c>
      <c r="E96" s="6"/>
      <c r="F96" s="28">
        <f>G96+H96+I96+J96+K96+L96</f>
        <v>2429776.54182</v>
      </c>
      <c r="G96" s="28">
        <f>G99+G103+G107+G115</f>
        <v>335748.21984</v>
      </c>
      <c r="H96" s="28">
        <f>H99+H103+H107+H111</f>
        <v>362691.70822</v>
      </c>
      <c r="I96" s="28">
        <f>I99+I103+I107</f>
        <v>404763.35003</v>
      </c>
      <c r="J96" s="28">
        <f>J99+J103+J107</f>
        <v>442191.08791</v>
      </c>
      <c r="K96" s="28">
        <f>K99+K103+K107</f>
        <v>442191.08791</v>
      </c>
      <c r="L96" s="28">
        <f>L99+L103+L107</f>
        <v>442191.08791</v>
      </c>
      <c r="M96" s="15"/>
    </row>
    <row r="97" ht="70.5" customHeight="1" spans="1:13">
      <c r="A97" s="18"/>
      <c r="B97" s="18"/>
      <c r="C97" s="18"/>
      <c r="D97" s="6" t="s">
        <v>75</v>
      </c>
      <c r="E97" s="6"/>
      <c r="F97" s="28">
        <f>G97+H97+I97+J97+K97+L97</f>
        <v>993.5</v>
      </c>
      <c r="G97" s="28">
        <f t="shared" ref="G97:L97" si="36">G114</f>
        <v>229.8</v>
      </c>
      <c r="H97" s="28">
        <f t="shared" si="36"/>
        <v>244.6</v>
      </c>
      <c r="I97" s="28">
        <f t="shared" si="36"/>
        <v>254.5</v>
      </c>
      <c r="J97" s="28">
        <f t="shared" si="36"/>
        <v>264.6</v>
      </c>
      <c r="K97" s="28">
        <f t="shared" si="36"/>
        <v>0</v>
      </c>
      <c r="L97" s="28">
        <f t="shared" si="36"/>
        <v>0</v>
      </c>
      <c r="M97" s="15"/>
    </row>
    <row r="98" ht="93" hidden="1" customHeight="1" spans="1:13">
      <c r="A98" s="9"/>
      <c r="B98" s="9"/>
      <c r="C98" s="9"/>
      <c r="D98" s="6" t="s">
        <v>18</v>
      </c>
      <c r="E98" s="6"/>
      <c r="F98" s="28">
        <f>G98+H98+I98+J98+K98+L98</f>
        <v>0</v>
      </c>
      <c r="G98" s="28">
        <f t="shared" ref="G98:L98" si="37">G102+G106+G110</f>
        <v>0</v>
      </c>
      <c r="H98" s="28">
        <f t="shared" si="37"/>
        <v>0</v>
      </c>
      <c r="I98" s="28">
        <f t="shared" si="37"/>
        <v>0</v>
      </c>
      <c r="J98" s="28">
        <f t="shared" si="37"/>
        <v>0</v>
      </c>
      <c r="K98" s="28">
        <f t="shared" si="37"/>
        <v>0</v>
      </c>
      <c r="L98" s="28">
        <f t="shared" si="37"/>
        <v>0</v>
      </c>
      <c r="M98" s="15"/>
    </row>
    <row r="99" ht="25.5" customHeight="1" spans="1:13">
      <c r="A99" s="10" t="s">
        <v>88</v>
      </c>
      <c r="B99" s="6" t="s">
        <v>89</v>
      </c>
      <c r="C99" s="6" t="s">
        <v>27</v>
      </c>
      <c r="D99" s="12" t="s">
        <v>14</v>
      </c>
      <c r="E99" s="12" t="s">
        <v>87</v>
      </c>
      <c r="F99" s="14">
        <f t="shared" ref="F99:L99" si="38">SUM(F100:F102)</f>
        <v>2074051.43497</v>
      </c>
      <c r="G99" s="14">
        <f t="shared" si="38"/>
        <v>289632.76732</v>
      </c>
      <c r="H99" s="14">
        <f t="shared" si="38"/>
        <v>305208.40035</v>
      </c>
      <c r="I99" s="14">
        <f t="shared" si="38"/>
        <v>343013.2266</v>
      </c>
      <c r="J99" s="14">
        <f t="shared" si="38"/>
        <v>378732.3469</v>
      </c>
      <c r="K99" s="14">
        <f t="shared" si="38"/>
        <v>378732.3469</v>
      </c>
      <c r="L99" s="14">
        <f t="shared" si="38"/>
        <v>378732.3469</v>
      </c>
      <c r="M99" s="15"/>
    </row>
    <row r="100" ht="145.5" customHeight="1" spans="1:13">
      <c r="A100" s="33"/>
      <c r="B100" s="18"/>
      <c r="C100" s="18"/>
      <c r="D100" s="31" t="s">
        <v>23</v>
      </c>
      <c r="E100" s="6" t="s">
        <v>90</v>
      </c>
      <c r="F100" s="19">
        <f>SUM(G100:L100)</f>
        <v>2063373.03497</v>
      </c>
      <c r="G100" s="19">
        <f>291345.65979+1009.136-10678.4+870+1836-1968.5741-2350.25437-1109.2</f>
        <v>278954.36732</v>
      </c>
      <c r="H100" s="19">
        <v>305208.40035</v>
      </c>
      <c r="I100" s="19">
        <v>343013.2266</v>
      </c>
      <c r="J100" s="19">
        <v>378732.3469</v>
      </c>
      <c r="K100" s="19">
        <v>378732.3469</v>
      </c>
      <c r="L100" s="19">
        <v>378732.3469</v>
      </c>
      <c r="M100" s="15"/>
    </row>
    <row r="101" ht="72" customHeight="1" spans="1:13">
      <c r="A101" s="33"/>
      <c r="B101" s="18"/>
      <c r="C101" s="18"/>
      <c r="D101" s="9"/>
      <c r="E101" s="6" t="s">
        <v>91</v>
      </c>
      <c r="F101" s="19">
        <f>SUM(G101:L101)</f>
        <v>10678.4</v>
      </c>
      <c r="G101" s="19">
        <v>10678.4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5"/>
    </row>
    <row r="102" ht="142.5" hidden="1" customHeight="1" spans="1:13">
      <c r="A102" s="34"/>
      <c r="B102" s="9"/>
      <c r="C102" s="9"/>
      <c r="D102" s="6" t="s">
        <v>18</v>
      </c>
      <c r="E102" s="6"/>
      <c r="F102" s="19">
        <f>SUM(G102:L102)</f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5"/>
    </row>
    <row r="103" ht="25.5" customHeight="1" spans="1:13">
      <c r="A103" s="10" t="s">
        <v>92</v>
      </c>
      <c r="B103" s="6" t="s">
        <v>93</v>
      </c>
      <c r="C103" s="6" t="s">
        <v>27</v>
      </c>
      <c r="D103" s="12" t="s">
        <v>14</v>
      </c>
      <c r="E103" s="12" t="s">
        <v>94</v>
      </c>
      <c r="F103" s="14">
        <f t="shared" ref="F103:L103" si="39">SUM(F104:F106)</f>
        <v>86642.28296</v>
      </c>
      <c r="G103" s="14">
        <f t="shared" si="39"/>
        <v>13555.89522</v>
      </c>
      <c r="H103" s="14">
        <f t="shared" si="39"/>
        <v>14147.78255</v>
      </c>
      <c r="I103" s="14">
        <f t="shared" si="39"/>
        <v>14568.54435</v>
      </c>
      <c r="J103" s="14">
        <f t="shared" si="39"/>
        <v>14790.02028</v>
      </c>
      <c r="K103" s="14">
        <f t="shared" si="39"/>
        <v>14790.02028</v>
      </c>
      <c r="L103" s="14">
        <f t="shared" si="39"/>
        <v>14790.02028</v>
      </c>
      <c r="M103" s="15"/>
    </row>
    <row r="104" ht="85.5" customHeight="1" spans="1:13">
      <c r="A104" s="33"/>
      <c r="B104" s="18"/>
      <c r="C104" s="18"/>
      <c r="D104" s="31" t="s">
        <v>23</v>
      </c>
      <c r="E104" s="6" t="s">
        <v>94</v>
      </c>
      <c r="F104" s="19">
        <f>SUM(G104:L104)</f>
        <v>86642.28296</v>
      </c>
      <c r="G104" s="19">
        <f>11760.14546+2056.14976-260.4</f>
        <v>13555.89522</v>
      </c>
      <c r="H104" s="19">
        <f>14161.08255-13.3</f>
        <v>14147.78255</v>
      </c>
      <c r="I104" s="19">
        <v>14568.54435</v>
      </c>
      <c r="J104" s="19">
        <v>14790.02028</v>
      </c>
      <c r="K104" s="19">
        <v>14790.02028</v>
      </c>
      <c r="L104" s="19">
        <v>14790.02028</v>
      </c>
      <c r="M104" s="15"/>
    </row>
    <row r="105" ht="30" hidden="1" customHeight="1" spans="1:13">
      <c r="A105" s="33"/>
      <c r="B105" s="18"/>
      <c r="C105" s="18"/>
      <c r="D105" s="9"/>
      <c r="E105" s="6"/>
      <c r="F105" s="19"/>
      <c r="G105" s="19"/>
      <c r="H105" s="19"/>
      <c r="I105" s="19"/>
      <c r="J105" s="19"/>
      <c r="K105" s="19"/>
      <c r="L105" s="19"/>
      <c r="M105" s="15"/>
    </row>
    <row r="106" ht="88.5" hidden="1" customHeight="1" spans="1:13">
      <c r="A106" s="34"/>
      <c r="B106" s="9"/>
      <c r="C106" s="9"/>
      <c r="D106" s="6"/>
      <c r="E106" s="6"/>
      <c r="F106" s="19">
        <f>SUM(G106:L106)</f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5"/>
    </row>
    <row r="107" ht="25.5" customHeight="1" spans="1:13">
      <c r="A107" s="10" t="s">
        <v>95</v>
      </c>
      <c r="B107" s="6" t="s">
        <v>96</v>
      </c>
      <c r="C107" s="6" t="s">
        <v>27</v>
      </c>
      <c r="D107" s="12" t="s">
        <v>14</v>
      </c>
      <c r="E107" s="12" t="s">
        <v>97</v>
      </c>
      <c r="F107" s="14">
        <f t="shared" ref="F107:L107" si="40">SUM(F108:F110)</f>
        <v>268919.52389</v>
      </c>
      <c r="G107" s="14">
        <f t="shared" si="40"/>
        <v>32409.5573</v>
      </c>
      <c r="H107" s="14">
        <f t="shared" si="40"/>
        <v>43322.22532</v>
      </c>
      <c r="I107" s="14">
        <f t="shared" si="40"/>
        <v>47181.57908</v>
      </c>
      <c r="J107" s="14">
        <f t="shared" si="40"/>
        <v>48668.72073</v>
      </c>
      <c r="K107" s="14">
        <f t="shared" si="40"/>
        <v>48668.72073</v>
      </c>
      <c r="L107" s="14">
        <f t="shared" si="40"/>
        <v>48668.72073</v>
      </c>
      <c r="M107" s="15"/>
    </row>
    <row r="108" ht="46.5" customHeight="1" spans="1:13">
      <c r="A108" s="33"/>
      <c r="B108" s="18"/>
      <c r="C108" s="18"/>
      <c r="D108" s="6" t="s">
        <v>23</v>
      </c>
      <c r="E108" s="6" t="s">
        <v>97</v>
      </c>
      <c r="F108" s="19">
        <f>SUM(G108:L108)</f>
        <v>268919.52389</v>
      </c>
      <c r="G108" s="19">
        <f>34671.52043-2261.96313</f>
        <v>32409.5573</v>
      </c>
      <c r="H108" s="19">
        <f>7247.07205+36075.15327</f>
        <v>43322.22532</v>
      </c>
      <c r="I108" s="19">
        <f>7600.93109+39580.64799</f>
        <v>47181.57908</v>
      </c>
      <c r="J108" s="19">
        <f>8573.36607+40095.35466</f>
        <v>48668.72073</v>
      </c>
      <c r="K108" s="19">
        <f>J108</f>
        <v>48668.72073</v>
      </c>
      <c r="L108" s="19">
        <f>J108</f>
        <v>48668.72073</v>
      </c>
      <c r="M108" s="15"/>
    </row>
    <row r="109" ht="30" hidden="1" customHeight="1" spans="1:13">
      <c r="A109" s="33"/>
      <c r="B109" s="18"/>
      <c r="C109" s="18"/>
      <c r="D109" s="6" t="s">
        <v>98</v>
      </c>
      <c r="E109" s="6"/>
      <c r="F109" s="19">
        <f>SUM(G109:L109)</f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5"/>
    </row>
    <row r="110" ht="88.5" hidden="1" customHeight="1" spans="1:13">
      <c r="A110" s="33"/>
      <c r="B110" s="18"/>
      <c r="C110" s="18"/>
      <c r="D110" s="6" t="s">
        <v>18</v>
      </c>
      <c r="E110" s="6"/>
      <c r="F110" s="19">
        <f>SUM(G110:L110)</f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5"/>
    </row>
    <row r="111" ht="25.5" customHeight="1" spans="1:13">
      <c r="A111" s="58" t="s">
        <v>99</v>
      </c>
      <c r="B111" s="59" t="s">
        <v>100</v>
      </c>
      <c r="C111" s="60" t="s">
        <v>27</v>
      </c>
      <c r="D111" s="40" t="s">
        <v>14</v>
      </c>
      <c r="E111" s="12" t="s">
        <v>101</v>
      </c>
      <c r="F111" s="14">
        <f>SUM(F112)</f>
        <v>13.3</v>
      </c>
      <c r="G111" s="14">
        <f>SUM(G112)</f>
        <v>0</v>
      </c>
      <c r="H111" s="14">
        <f t="shared" ref="H111:L111" si="41">SUM(H112)</f>
        <v>13.3</v>
      </c>
      <c r="I111" s="14">
        <f t="shared" si="41"/>
        <v>0</v>
      </c>
      <c r="J111" s="14">
        <f t="shared" si="41"/>
        <v>0</v>
      </c>
      <c r="K111" s="14">
        <f t="shared" si="41"/>
        <v>0</v>
      </c>
      <c r="L111" s="14">
        <f t="shared" si="41"/>
        <v>0</v>
      </c>
      <c r="M111" s="15"/>
    </row>
    <row r="112" ht="46.5" customHeight="1" spans="1:13">
      <c r="A112" s="58"/>
      <c r="B112" s="59"/>
      <c r="C112" s="61"/>
      <c r="D112" s="8" t="s">
        <v>23</v>
      </c>
      <c r="E112" s="6" t="s">
        <v>101</v>
      </c>
      <c r="F112" s="19">
        <f>SUM(G112:L112)</f>
        <v>13.3</v>
      </c>
      <c r="G112" s="19">
        <v>0</v>
      </c>
      <c r="H112" s="19">
        <v>13.3</v>
      </c>
      <c r="I112" s="19">
        <v>0</v>
      </c>
      <c r="J112" s="19">
        <v>0</v>
      </c>
      <c r="K112" s="19">
        <v>0</v>
      </c>
      <c r="L112" s="19">
        <f>J112</f>
        <v>0</v>
      </c>
      <c r="M112" s="15"/>
    </row>
    <row r="113" ht="25.5" customHeight="1" spans="1:13">
      <c r="A113" s="37" t="s">
        <v>102</v>
      </c>
      <c r="B113" s="60" t="s">
        <v>103</v>
      </c>
      <c r="C113" s="60" t="s">
        <v>27</v>
      </c>
      <c r="D113" s="40" t="s">
        <v>14</v>
      </c>
      <c r="E113" s="12" t="s">
        <v>104</v>
      </c>
      <c r="F113" s="14">
        <f t="shared" ref="F113:L113" si="42">F114</f>
        <v>993.5</v>
      </c>
      <c r="G113" s="14">
        <f t="shared" si="42"/>
        <v>229.8</v>
      </c>
      <c r="H113" s="14">
        <f t="shared" si="42"/>
        <v>244.6</v>
      </c>
      <c r="I113" s="14">
        <f t="shared" si="42"/>
        <v>254.5</v>
      </c>
      <c r="J113" s="14">
        <f t="shared" si="42"/>
        <v>264.6</v>
      </c>
      <c r="K113" s="14">
        <f t="shared" si="42"/>
        <v>0</v>
      </c>
      <c r="L113" s="14">
        <f t="shared" si="42"/>
        <v>0</v>
      </c>
      <c r="M113" s="15"/>
    </row>
    <row r="114" ht="157.5" customHeight="1" spans="1:13">
      <c r="A114" s="43"/>
      <c r="B114" s="61"/>
      <c r="C114" s="61"/>
      <c r="D114" s="6" t="s">
        <v>75</v>
      </c>
      <c r="E114" s="6" t="s">
        <v>104</v>
      </c>
      <c r="F114" s="19">
        <f>SUM(G114:L114)</f>
        <v>993.5</v>
      </c>
      <c r="G114" s="19">
        <f>231.9-2.1</f>
        <v>229.8</v>
      </c>
      <c r="H114" s="19">
        <v>244.6</v>
      </c>
      <c r="I114" s="19">
        <v>254.5</v>
      </c>
      <c r="J114" s="19">
        <v>264.6</v>
      </c>
      <c r="K114" s="19">
        <v>0</v>
      </c>
      <c r="L114" s="19">
        <v>0</v>
      </c>
      <c r="M114" s="15"/>
    </row>
    <row r="115" ht="25.5" customHeight="1" spans="1:13">
      <c r="A115" s="37" t="s">
        <v>105</v>
      </c>
      <c r="B115" s="60" t="s">
        <v>106</v>
      </c>
      <c r="C115" s="60" t="s">
        <v>27</v>
      </c>
      <c r="D115" s="12" t="s">
        <v>14</v>
      </c>
      <c r="E115" s="12" t="s">
        <v>107</v>
      </c>
      <c r="F115" s="14">
        <f>SUM(F116)</f>
        <v>150</v>
      </c>
      <c r="G115" s="14">
        <f>SUM(G116)</f>
        <v>150</v>
      </c>
      <c r="H115" s="14">
        <f>SUM(H116:H118)</f>
        <v>0</v>
      </c>
      <c r="I115" s="14">
        <f>SUM(I116:I118)</f>
        <v>0</v>
      </c>
      <c r="J115" s="14">
        <f>SUM(J116:J118)</f>
        <v>0</v>
      </c>
      <c r="K115" s="14">
        <f>SUM(K116:K118)</f>
        <v>0</v>
      </c>
      <c r="L115" s="14">
        <f>SUM(L116:L118)</f>
        <v>0</v>
      </c>
      <c r="M115" s="15"/>
    </row>
    <row r="116" ht="46.5" customHeight="1" spans="1:13">
      <c r="A116" s="43"/>
      <c r="B116" s="61"/>
      <c r="C116" s="61"/>
      <c r="D116" s="6" t="s">
        <v>23</v>
      </c>
      <c r="E116" s="6" t="s">
        <v>107</v>
      </c>
      <c r="F116" s="19">
        <f>SUM(G116:L116)</f>
        <v>150</v>
      </c>
      <c r="G116" s="19">
        <v>150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5"/>
    </row>
    <row r="117" ht="30" customHeight="1" spans="1:13">
      <c r="A117" s="62" t="s">
        <v>108</v>
      </c>
      <c r="B117" s="59" t="s">
        <v>109</v>
      </c>
      <c r="C117" s="59" t="s">
        <v>27</v>
      </c>
      <c r="D117" s="40" t="s">
        <v>14</v>
      </c>
      <c r="E117" s="12" t="s">
        <v>110</v>
      </c>
      <c r="F117" s="26">
        <f t="shared" ref="F117:L117" si="43">F118+F119</f>
        <v>1455.125</v>
      </c>
      <c r="G117" s="26">
        <f t="shared" si="43"/>
        <v>1455.125</v>
      </c>
      <c r="H117" s="26">
        <f t="shared" si="43"/>
        <v>0</v>
      </c>
      <c r="I117" s="26">
        <f t="shared" si="43"/>
        <v>0</v>
      </c>
      <c r="J117" s="26">
        <f t="shared" si="43"/>
        <v>0</v>
      </c>
      <c r="K117" s="26">
        <f t="shared" si="43"/>
        <v>0</v>
      </c>
      <c r="L117" s="26">
        <f t="shared" si="43"/>
        <v>0</v>
      </c>
      <c r="M117" s="15"/>
    </row>
    <row r="118" ht="36" customHeight="1" spans="1:13">
      <c r="A118" s="63"/>
      <c r="B118" s="59"/>
      <c r="C118" s="59"/>
      <c r="D118" s="6" t="s">
        <v>23</v>
      </c>
      <c r="E118" s="6"/>
      <c r="F118" s="28">
        <f>G118+H118+I118+J118+K118+L118</f>
        <v>291.025</v>
      </c>
      <c r="G118" s="28">
        <f>G121</f>
        <v>291.025</v>
      </c>
      <c r="H118" s="28">
        <f t="shared" ref="H118:L119" si="44">H137+H141+H145</f>
        <v>0</v>
      </c>
      <c r="I118" s="28">
        <f t="shared" si="44"/>
        <v>0</v>
      </c>
      <c r="J118" s="28">
        <f t="shared" si="44"/>
        <v>0</v>
      </c>
      <c r="K118" s="28">
        <f t="shared" si="44"/>
        <v>0</v>
      </c>
      <c r="L118" s="28">
        <f t="shared" si="44"/>
        <v>0</v>
      </c>
      <c r="M118" s="15"/>
    </row>
    <row r="119" ht="70.5" customHeight="1" spans="1:13">
      <c r="A119" s="64"/>
      <c r="B119" s="59"/>
      <c r="C119" s="59"/>
      <c r="D119" s="6" t="s">
        <v>75</v>
      </c>
      <c r="E119" s="6"/>
      <c r="F119" s="28">
        <f>G119+H119+I119+J119+K119+L119</f>
        <v>1164.1</v>
      </c>
      <c r="G119" s="28">
        <f>G122</f>
        <v>1164.1</v>
      </c>
      <c r="H119" s="28">
        <f t="shared" si="44"/>
        <v>0</v>
      </c>
      <c r="I119" s="28">
        <f t="shared" si="44"/>
        <v>0</v>
      </c>
      <c r="J119" s="28">
        <f t="shared" si="44"/>
        <v>0</v>
      </c>
      <c r="K119" s="28">
        <f t="shared" si="44"/>
        <v>0</v>
      </c>
      <c r="L119" s="28">
        <f t="shared" si="44"/>
        <v>0</v>
      </c>
      <c r="M119" s="15"/>
    </row>
    <row r="120" ht="30" customHeight="1" spans="1:13">
      <c r="A120" s="65" t="s">
        <v>111</v>
      </c>
      <c r="B120" s="59" t="s">
        <v>112</v>
      </c>
      <c r="C120" s="59" t="s">
        <v>27</v>
      </c>
      <c r="D120" s="40" t="s">
        <v>14</v>
      </c>
      <c r="E120" s="12" t="s">
        <v>110</v>
      </c>
      <c r="F120" s="26">
        <f t="shared" ref="F120:L120" si="45">F121+F122</f>
        <v>1455.125</v>
      </c>
      <c r="G120" s="26">
        <f t="shared" si="45"/>
        <v>1455.125</v>
      </c>
      <c r="H120" s="26">
        <f t="shared" si="45"/>
        <v>0</v>
      </c>
      <c r="I120" s="26">
        <f t="shared" si="45"/>
        <v>0</v>
      </c>
      <c r="J120" s="26">
        <f t="shared" si="45"/>
        <v>0</v>
      </c>
      <c r="K120" s="26">
        <f t="shared" si="45"/>
        <v>0</v>
      </c>
      <c r="L120" s="26">
        <f t="shared" si="45"/>
        <v>0</v>
      </c>
      <c r="M120" s="15"/>
    </row>
    <row r="121" ht="31.5" customHeight="1" spans="1:13">
      <c r="A121" s="66"/>
      <c r="B121" s="59"/>
      <c r="C121" s="59"/>
      <c r="D121" s="6" t="s">
        <v>23</v>
      </c>
      <c r="E121" s="6" t="s">
        <v>113</v>
      </c>
      <c r="F121" s="28">
        <f>G121+H121+I121+J121+K121+L121</f>
        <v>291.025</v>
      </c>
      <c r="G121" s="28">
        <v>291.025</v>
      </c>
      <c r="H121" s="28">
        <f t="shared" ref="H121:L122" si="46">H137+H141+H145</f>
        <v>0</v>
      </c>
      <c r="I121" s="28">
        <f t="shared" si="46"/>
        <v>0</v>
      </c>
      <c r="J121" s="28">
        <f t="shared" si="46"/>
        <v>0</v>
      </c>
      <c r="K121" s="28">
        <f t="shared" si="46"/>
        <v>0</v>
      </c>
      <c r="L121" s="28">
        <f t="shared" si="46"/>
        <v>0</v>
      </c>
      <c r="M121" s="15"/>
    </row>
    <row r="122" ht="70.5" customHeight="1" spans="1:13">
      <c r="A122" s="66"/>
      <c r="B122" s="59"/>
      <c r="C122" s="59"/>
      <c r="D122" s="6" t="s">
        <v>75</v>
      </c>
      <c r="E122" s="6" t="s">
        <v>113</v>
      </c>
      <c r="F122" s="28">
        <f>G122+H122+I122+J122+K122+L122</f>
        <v>1164.1</v>
      </c>
      <c r="G122" s="28">
        <v>1164.1</v>
      </c>
      <c r="H122" s="28">
        <f t="shared" si="46"/>
        <v>0</v>
      </c>
      <c r="I122" s="28">
        <f t="shared" si="46"/>
        <v>0</v>
      </c>
      <c r="J122" s="28">
        <f t="shared" si="46"/>
        <v>0</v>
      </c>
      <c r="K122" s="28">
        <f t="shared" si="46"/>
        <v>0</v>
      </c>
      <c r="L122" s="28">
        <f t="shared" si="46"/>
        <v>0</v>
      </c>
      <c r="M122" s="15"/>
    </row>
    <row r="123" ht="30" customHeight="1" spans="1:13">
      <c r="A123" s="62" t="s">
        <v>114</v>
      </c>
      <c r="B123" s="59" t="s">
        <v>115</v>
      </c>
      <c r="C123" s="59" t="s">
        <v>116</v>
      </c>
      <c r="D123" s="40" t="s">
        <v>14</v>
      </c>
      <c r="E123" s="12" t="s">
        <v>40</v>
      </c>
      <c r="F123" s="26">
        <f t="shared" ref="F123:L123" si="47">F124</f>
        <v>100</v>
      </c>
      <c r="G123" s="26">
        <f t="shared" si="47"/>
        <v>0</v>
      </c>
      <c r="H123" s="26">
        <f t="shared" si="47"/>
        <v>0</v>
      </c>
      <c r="I123" s="26">
        <f t="shared" si="47"/>
        <v>0</v>
      </c>
      <c r="J123" s="26">
        <f t="shared" si="47"/>
        <v>0</v>
      </c>
      <c r="K123" s="26">
        <f t="shared" si="47"/>
        <v>50</v>
      </c>
      <c r="L123" s="26">
        <f t="shared" si="47"/>
        <v>50</v>
      </c>
      <c r="M123" s="15"/>
    </row>
    <row r="124" ht="46.5" customHeight="1" spans="1:13">
      <c r="A124" s="63"/>
      <c r="B124" s="59"/>
      <c r="C124" s="59"/>
      <c r="D124" s="6" t="s">
        <v>23</v>
      </c>
      <c r="E124" s="6"/>
      <c r="F124" s="28">
        <f>G124+H124+I124+J124+K124+L124</f>
        <v>100</v>
      </c>
      <c r="G124" s="28">
        <f t="shared" ref="G124:L124" si="48">G127</f>
        <v>0</v>
      </c>
      <c r="H124" s="28">
        <f t="shared" si="48"/>
        <v>0</v>
      </c>
      <c r="I124" s="28">
        <f t="shared" si="48"/>
        <v>0</v>
      </c>
      <c r="J124" s="28">
        <f t="shared" si="48"/>
        <v>0</v>
      </c>
      <c r="K124" s="28">
        <f t="shared" si="48"/>
        <v>50</v>
      </c>
      <c r="L124" s="28">
        <f t="shared" si="48"/>
        <v>50</v>
      </c>
      <c r="M124" s="15"/>
    </row>
    <row r="125" ht="70.5" hidden="1" customHeight="1" spans="1:13">
      <c r="A125" s="64"/>
      <c r="B125" s="59"/>
      <c r="C125" s="59"/>
      <c r="D125" s="8" t="s">
        <v>98</v>
      </c>
      <c r="E125" s="6"/>
      <c r="F125" s="28">
        <f>G125+H125+I125+J125+K125+L125</f>
        <v>0</v>
      </c>
      <c r="G125" s="28">
        <f>G128</f>
        <v>0</v>
      </c>
      <c r="H125" s="28">
        <f>H144+H148+H152</f>
        <v>0</v>
      </c>
      <c r="I125" s="28">
        <f>I144+I148+I152</f>
        <v>0</v>
      </c>
      <c r="J125" s="28">
        <f>J144+J148+J152</f>
        <v>0</v>
      </c>
      <c r="K125" s="28">
        <f>K144+K148+K152</f>
        <v>0</v>
      </c>
      <c r="L125" s="28">
        <f>L144+L148+L152</f>
        <v>0</v>
      </c>
      <c r="M125" s="15"/>
    </row>
    <row r="126" ht="30" customHeight="1" spans="1:13">
      <c r="A126" s="58" t="s">
        <v>117</v>
      </c>
      <c r="B126" s="59" t="s">
        <v>118</v>
      </c>
      <c r="C126" s="59" t="s">
        <v>116</v>
      </c>
      <c r="D126" s="40" t="s">
        <v>14</v>
      </c>
      <c r="E126" s="12" t="s">
        <v>40</v>
      </c>
      <c r="F126" s="26">
        <f>F127</f>
        <v>100</v>
      </c>
      <c r="G126" s="26">
        <f>G127</f>
        <v>0</v>
      </c>
      <c r="H126" s="26">
        <f t="shared" ref="H126:L126" si="49">SUM(H127:H141)</f>
        <v>0</v>
      </c>
      <c r="I126" s="26">
        <f t="shared" si="49"/>
        <v>0</v>
      </c>
      <c r="J126" s="26">
        <f t="shared" si="49"/>
        <v>0</v>
      </c>
      <c r="K126" s="26">
        <f t="shared" si="49"/>
        <v>50</v>
      </c>
      <c r="L126" s="26">
        <f t="shared" si="49"/>
        <v>50</v>
      </c>
      <c r="M126" s="15"/>
    </row>
    <row r="127" ht="71.25" customHeight="1" spans="1:13">
      <c r="A127" s="58"/>
      <c r="B127" s="59"/>
      <c r="C127" s="59"/>
      <c r="D127" s="6" t="s">
        <v>23</v>
      </c>
      <c r="E127" s="6"/>
      <c r="F127" s="28">
        <f>G127+H127+I127+J127+K127+L127</f>
        <v>100</v>
      </c>
      <c r="G127" s="28">
        <v>0</v>
      </c>
      <c r="H127" s="28">
        <f>H143+H147+H151</f>
        <v>0</v>
      </c>
      <c r="I127" s="28">
        <f>I143+I147+I151</f>
        <v>0</v>
      </c>
      <c r="J127" s="28">
        <v>0</v>
      </c>
      <c r="K127" s="28">
        <v>50</v>
      </c>
      <c r="L127" s="28">
        <v>50</v>
      </c>
      <c r="M127" s="15"/>
    </row>
    <row r="128" ht="70.5" hidden="1" customHeight="1" spans="1:13">
      <c r="A128" s="58"/>
      <c r="B128" s="59"/>
      <c r="C128" s="59"/>
      <c r="D128" s="8" t="s">
        <v>98</v>
      </c>
      <c r="E128" s="6" t="s">
        <v>119</v>
      </c>
      <c r="F128" s="28">
        <f>G128+H128+I128+J128+K128+L128</f>
        <v>0</v>
      </c>
      <c r="G128" s="28">
        <v>0</v>
      </c>
      <c r="H128" s="28">
        <f>H144+H148+H152</f>
        <v>0</v>
      </c>
      <c r="I128" s="28">
        <f>I144+I148+I152</f>
        <v>0</v>
      </c>
      <c r="J128" s="28">
        <f>J144+J148+J152</f>
        <v>0</v>
      </c>
      <c r="K128" s="28">
        <f>K144+K148+K152</f>
        <v>0</v>
      </c>
      <c r="L128" s="28">
        <f>L144+L148+L152</f>
        <v>0</v>
      </c>
      <c r="M128" s="15"/>
    </row>
    <row r="129" ht="30" customHeight="1" spans="1:13">
      <c r="A129" s="62" t="s">
        <v>120</v>
      </c>
      <c r="B129" s="59" t="s">
        <v>121</v>
      </c>
      <c r="C129" s="59" t="s">
        <v>116</v>
      </c>
      <c r="D129" s="40" t="s">
        <v>14</v>
      </c>
      <c r="E129" s="12" t="s">
        <v>122</v>
      </c>
      <c r="F129" s="26">
        <f>F130+F132</f>
        <v>2100</v>
      </c>
      <c r="G129" s="26">
        <f>G130+G134</f>
        <v>2100</v>
      </c>
      <c r="H129" s="26">
        <f>H130</f>
        <v>0</v>
      </c>
      <c r="I129" s="26">
        <f>I130</f>
        <v>0</v>
      </c>
      <c r="J129" s="26">
        <f>J130</f>
        <v>0</v>
      </c>
      <c r="K129" s="26">
        <f>K130</f>
        <v>0</v>
      </c>
      <c r="L129" s="26">
        <f>L130</f>
        <v>0</v>
      </c>
      <c r="M129" s="15"/>
    </row>
    <row r="130" ht="46.5" hidden="1" customHeight="1" spans="1:13">
      <c r="A130" s="63"/>
      <c r="B130" s="59"/>
      <c r="C130" s="59"/>
      <c r="D130" s="6" t="s">
        <v>23</v>
      </c>
      <c r="E130" s="6"/>
      <c r="F130" s="28">
        <f>G130+H130+I130+J130+K130+L130</f>
        <v>0</v>
      </c>
      <c r="G130" s="28">
        <f t="shared" ref="G130:L130" si="50">G133</f>
        <v>0</v>
      </c>
      <c r="H130" s="28">
        <f t="shared" si="50"/>
        <v>0</v>
      </c>
      <c r="I130" s="28">
        <f t="shared" si="50"/>
        <v>0</v>
      </c>
      <c r="J130" s="28">
        <f t="shared" si="50"/>
        <v>0</v>
      </c>
      <c r="K130" s="28">
        <f t="shared" si="50"/>
        <v>0</v>
      </c>
      <c r="L130" s="28">
        <f t="shared" si="50"/>
        <v>0</v>
      </c>
      <c r="M130" s="15"/>
    </row>
    <row r="131" ht="70.5" customHeight="1" spans="1:13">
      <c r="A131" s="64"/>
      <c r="B131" s="59"/>
      <c r="C131" s="59"/>
      <c r="D131" s="6" t="s">
        <v>75</v>
      </c>
      <c r="E131" s="6"/>
      <c r="F131" s="28">
        <f>G131+H131+I131+J131+K131+L131</f>
        <v>2100</v>
      </c>
      <c r="G131" s="28">
        <f>G134</f>
        <v>2100</v>
      </c>
      <c r="H131" s="28">
        <f>H150+H154+H158</f>
        <v>0</v>
      </c>
      <c r="I131" s="28">
        <f>I150+I154+I158</f>
        <v>0</v>
      </c>
      <c r="J131" s="28">
        <f>J150+J154+J158</f>
        <v>0</v>
      </c>
      <c r="K131" s="28">
        <f>K150+K154+K158</f>
        <v>0</v>
      </c>
      <c r="L131" s="28">
        <f>L150+L154+L158</f>
        <v>0</v>
      </c>
      <c r="M131" s="15"/>
    </row>
    <row r="132" ht="30" customHeight="1" spans="1:13">
      <c r="A132" s="58" t="s">
        <v>123</v>
      </c>
      <c r="B132" s="67" t="s">
        <v>124</v>
      </c>
      <c r="C132" s="59" t="s">
        <v>116</v>
      </c>
      <c r="D132" s="40" t="s">
        <v>14</v>
      </c>
      <c r="E132" s="12" t="s">
        <v>125</v>
      </c>
      <c r="F132" s="26">
        <f t="shared" ref="F132:L132" si="51">SUM(F133:F147)</f>
        <v>2100</v>
      </c>
      <c r="G132" s="26">
        <f t="shared" si="51"/>
        <v>2100</v>
      </c>
      <c r="H132" s="26">
        <f t="shared" si="51"/>
        <v>0</v>
      </c>
      <c r="I132" s="26">
        <f t="shared" si="51"/>
        <v>0</v>
      </c>
      <c r="J132" s="26">
        <f t="shared" si="51"/>
        <v>0</v>
      </c>
      <c r="K132" s="26">
        <f t="shared" si="51"/>
        <v>0</v>
      </c>
      <c r="L132" s="26">
        <f t="shared" si="51"/>
        <v>0</v>
      </c>
      <c r="M132" s="15"/>
    </row>
    <row r="133" ht="71.25" hidden="1" customHeight="1" spans="1:13">
      <c r="A133" s="58"/>
      <c r="B133" s="67"/>
      <c r="C133" s="59"/>
      <c r="D133" s="6" t="s">
        <v>23</v>
      </c>
      <c r="E133" s="6"/>
      <c r="F133" s="28">
        <f>G133+H133+I133+J133+K133+L133</f>
        <v>0</v>
      </c>
      <c r="G133" s="28">
        <v>0</v>
      </c>
      <c r="H133" s="28">
        <f>H149+H153+H157</f>
        <v>0</v>
      </c>
      <c r="I133" s="28">
        <f>I149+I153+I157</f>
        <v>0</v>
      </c>
      <c r="J133" s="28">
        <v>0</v>
      </c>
      <c r="K133" s="28">
        <f>K149+K153+K157</f>
        <v>0</v>
      </c>
      <c r="L133" s="28">
        <f>L149+L153+L157</f>
        <v>0</v>
      </c>
      <c r="M133" s="15"/>
    </row>
    <row r="134" ht="112.5" customHeight="1" spans="1:13">
      <c r="A134" s="58"/>
      <c r="B134" s="67"/>
      <c r="C134" s="59"/>
      <c r="D134" s="6" t="s">
        <v>75</v>
      </c>
      <c r="E134" s="6" t="s">
        <v>125</v>
      </c>
      <c r="F134" s="28">
        <f>G134+H134+I134+J134+K134+L134</f>
        <v>2100</v>
      </c>
      <c r="G134" s="28">
        <v>2100</v>
      </c>
      <c r="H134" s="28">
        <f>H150+H154+H158</f>
        <v>0</v>
      </c>
      <c r="I134" s="28">
        <f>I150+I154+I158</f>
        <v>0</v>
      </c>
      <c r="J134" s="28">
        <f>J150+J154+J158</f>
        <v>0</v>
      </c>
      <c r="K134" s="28">
        <f>K150+K154+K158</f>
        <v>0</v>
      </c>
      <c r="L134" s="28">
        <f>L150+L154+L158</f>
        <v>0</v>
      </c>
      <c r="M134" s="15"/>
    </row>
    <row r="135" spans="1:13">
      <c r="A135" s="15"/>
      <c r="B135" s="15"/>
      <c r="C135" s="15"/>
      <c r="D135" s="15"/>
      <c r="E135" s="68"/>
      <c r="F135" s="15"/>
      <c r="G135" s="15"/>
      <c r="H135" s="15"/>
      <c r="I135" s="15"/>
      <c r="J135" s="15"/>
      <c r="K135" s="15"/>
      <c r="L135" s="15"/>
      <c r="M135" s="15"/>
    </row>
    <row r="136" ht="18.75" spans="1:13">
      <c r="A136" s="15"/>
      <c r="B136" s="15"/>
      <c r="C136" s="15"/>
      <c r="D136" s="15"/>
      <c r="E136" s="68"/>
      <c r="F136" s="15"/>
      <c r="G136" s="15"/>
      <c r="H136" s="15"/>
      <c r="I136" s="15"/>
      <c r="J136" s="15"/>
      <c r="K136" s="15"/>
      <c r="L136" s="69" t="s">
        <v>126</v>
      </c>
      <c r="M136" s="15"/>
    </row>
    <row r="137" customHeight="1" spans="1:13">
      <c r="A137" s="15"/>
      <c r="B137" s="15"/>
      <c r="C137" s="15"/>
      <c r="D137" s="68" t="s">
        <v>127</v>
      </c>
      <c r="E137" s="68"/>
      <c r="F137" s="68"/>
      <c r="G137" s="68"/>
      <c r="H137" s="68"/>
      <c r="I137" s="68"/>
      <c r="J137" s="68"/>
      <c r="K137" s="68"/>
      <c r="L137" s="15"/>
      <c r="M137" s="15"/>
    </row>
    <row r="138" spans="1:13">
      <c r="A138" s="15"/>
      <c r="B138" s="15"/>
      <c r="C138" s="15"/>
      <c r="D138" s="15"/>
      <c r="E138" s="68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68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68"/>
      <c r="F140" s="15"/>
      <c r="G140" s="15"/>
      <c r="H140" s="15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68"/>
      <c r="F141" s="15"/>
      <c r="G141" s="15"/>
      <c r="H141" s="15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68"/>
      <c r="F142" s="15"/>
      <c r="G142" s="15"/>
      <c r="H142" s="15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68"/>
      <c r="F143" s="15"/>
      <c r="G143" s="15"/>
      <c r="H143" s="15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68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68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68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68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68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68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68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68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68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68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68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68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68"/>
      <c r="F156" s="15"/>
      <c r="G156" s="15"/>
      <c r="H156" s="15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5"/>
      <c r="E157" s="68"/>
      <c r="F157" s="15"/>
      <c r="G157" s="15"/>
      <c r="H157" s="15"/>
      <c r="I157" s="15"/>
      <c r="J157" s="15"/>
      <c r="K157" s="15"/>
      <c r="L157" s="15"/>
      <c r="M157" s="15"/>
    </row>
  </sheetData>
  <mergeCells count="127">
    <mergeCell ref="G1:L1"/>
    <mergeCell ref="I2:L2"/>
    <mergeCell ref="I3:L3"/>
    <mergeCell ref="A4:L4"/>
    <mergeCell ref="A5:L5"/>
    <mergeCell ref="F7:L7"/>
    <mergeCell ref="A13:L13"/>
    <mergeCell ref="A35:L35"/>
    <mergeCell ref="A62:L62"/>
    <mergeCell ref="A67:L67"/>
    <mergeCell ref="A72:L72"/>
    <mergeCell ref="A77:L77"/>
    <mergeCell ref="A82:L82"/>
    <mergeCell ref="D137:K137"/>
    <mergeCell ref="A7:A8"/>
    <mergeCell ref="A14:A17"/>
    <mergeCell ref="A18:A20"/>
    <mergeCell ref="A21:A23"/>
    <mergeCell ref="A24:A27"/>
    <mergeCell ref="A28:A30"/>
    <mergeCell ref="A31:A34"/>
    <mergeCell ref="A36:A39"/>
    <mergeCell ref="A40:A43"/>
    <mergeCell ref="A44:A46"/>
    <mergeCell ref="A47:A50"/>
    <mergeCell ref="A51:A54"/>
    <mergeCell ref="A55:A57"/>
    <mergeCell ref="A58:A61"/>
    <mergeCell ref="A63:A66"/>
    <mergeCell ref="A68:A71"/>
    <mergeCell ref="A73:A76"/>
    <mergeCell ref="A78:A81"/>
    <mergeCell ref="A83:A86"/>
    <mergeCell ref="A87:A90"/>
    <mergeCell ref="A91:A92"/>
    <mergeCell ref="A93:A94"/>
    <mergeCell ref="A95:A98"/>
    <mergeCell ref="A99:A102"/>
    <mergeCell ref="A103:A106"/>
    <mergeCell ref="A107:A110"/>
    <mergeCell ref="A111:A112"/>
    <mergeCell ref="A113:A114"/>
    <mergeCell ref="A115:A116"/>
    <mergeCell ref="A117:A119"/>
    <mergeCell ref="A120:A122"/>
    <mergeCell ref="A123:A125"/>
    <mergeCell ref="A126:A128"/>
    <mergeCell ref="A129:A131"/>
    <mergeCell ref="A132:A134"/>
    <mergeCell ref="B7:B8"/>
    <mergeCell ref="B14:B17"/>
    <mergeCell ref="B18:B20"/>
    <mergeCell ref="B21:B23"/>
    <mergeCell ref="B24:B27"/>
    <mergeCell ref="B28:B30"/>
    <mergeCell ref="B31:B34"/>
    <mergeCell ref="B36:B39"/>
    <mergeCell ref="B40:B43"/>
    <mergeCell ref="B44:B46"/>
    <mergeCell ref="B47:B50"/>
    <mergeCell ref="B51:B54"/>
    <mergeCell ref="B55:B57"/>
    <mergeCell ref="B58:B61"/>
    <mergeCell ref="B63:B66"/>
    <mergeCell ref="B68:B71"/>
    <mergeCell ref="B73:B76"/>
    <mergeCell ref="B78:B81"/>
    <mergeCell ref="B83:B86"/>
    <mergeCell ref="B87:B90"/>
    <mergeCell ref="B91:B92"/>
    <mergeCell ref="B93:B94"/>
    <mergeCell ref="B95:B98"/>
    <mergeCell ref="B99:B102"/>
    <mergeCell ref="B103:B106"/>
    <mergeCell ref="B107:B110"/>
    <mergeCell ref="B111:B112"/>
    <mergeCell ref="B113:B114"/>
    <mergeCell ref="B115:B116"/>
    <mergeCell ref="B117:B119"/>
    <mergeCell ref="B120:B122"/>
    <mergeCell ref="B123:B125"/>
    <mergeCell ref="B126:B128"/>
    <mergeCell ref="B129:B131"/>
    <mergeCell ref="B132:B134"/>
    <mergeCell ref="C7:C8"/>
    <mergeCell ref="C9:C12"/>
    <mergeCell ref="C14:C17"/>
    <mergeCell ref="C18:C20"/>
    <mergeCell ref="C21:C23"/>
    <mergeCell ref="C24:C27"/>
    <mergeCell ref="C28:C30"/>
    <mergeCell ref="C31:C34"/>
    <mergeCell ref="C36:C39"/>
    <mergeCell ref="C40:C43"/>
    <mergeCell ref="C44:C46"/>
    <mergeCell ref="C47:C50"/>
    <mergeCell ref="C51:C54"/>
    <mergeCell ref="C55:C57"/>
    <mergeCell ref="C58:C61"/>
    <mergeCell ref="C63:C66"/>
    <mergeCell ref="C68:C71"/>
    <mergeCell ref="C73:C76"/>
    <mergeCell ref="C78:C81"/>
    <mergeCell ref="C83:C86"/>
    <mergeCell ref="C87:C90"/>
    <mergeCell ref="C91:C92"/>
    <mergeCell ref="C93:C94"/>
    <mergeCell ref="C95:C98"/>
    <mergeCell ref="C99:C102"/>
    <mergeCell ref="C103:C106"/>
    <mergeCell ref="C107:C110"/>
    <mergeCell ref="C111:C112"/>
    <mergeCell ref="C113:C114"/>
    <mergeCell ref="C115:C116"/>
    <mergeCell ref="C117:C119"/>
    <mergeCell ref="C120:C122"/>
    <mergeCell ref="C123:C125"/>
    <mergeCell ref="C126:C128"/>
    <mergeCell ref="C129:C131"/>
    <mergeCell ref="C132:C134"/>
    <mergeCell ref="D7:D8"/>
    <mergeCell ref="D100:D101"/>
    <mergeCell ref="D104:D105"/>
    <mergeCell ref="E7:E8"/>
    <mergeCell ref="N38:N41"/>
    <mergeCell ref="N60:N64"/>
    <mergeCell ref="A9:B12"/>
  </mergeCells>
  <pageMargins left="0.31496062992126" right="0.196850393700787" top="0.15748031496063" bottom="0.196850393700787" header="0.31496062992126" footer="0.31496062992126"/>
  <pageSetup paperSize="9" scale="51" orientation="landscape"/>
  <headerFooter/>
  <rowBreaks count="3" manualBreakCount="3">
    <brk id="27" max="12" man="1"/>
    <brk id="57" max="12" man="1"/>
    <brk id="8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00000047683716" right="0.700000047683716" top="0.75" bottom="0.75" header="0.300000011920929" footer="0.300000011920929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2024-12-18T09:36:00Z</dcterms:created>
  <cp:lastPrinted>2026-04-29T11:13:00Z</cp:lastPrinted>
  <dcterms:modified xsi:type="dcterms:W3CDTF">2026-06-19T05:50:16Z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D9C17236BBF843C0B346E35423F4A7C7_13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