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675"/>
  </bookViews>
  <sheets>
    <sheet name="Лист1 (2)" sheetId="2" r:id="rId1"/>
    <sheet name="Лист1" sheetId="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31" i="2"/>
  <c r="CP31"/>
  <c r="CQ31"/>
  <c r="CR31"/>
  <c r="CN31"/>
  <c r="CM31"/>
  <c r="CM39"/>
  <c r="CR39"/>
  <c r="CO39"/>
  <c r="CP39"/>
  <c r="CQ39"/>
  <c r="CL40"/>
  <c r="CL39" s="1"/>
  <c r="CM41"/>
  <c r="CN23"/>
  <c r="I19" i="1"/>
  <c r="H19"/>
  <c r="G19"/>
  <c r="D19"/>
  <c r="I18"/>
  <c r="H18"/>
  <c r="G18"/>
  <c r="D18"/>
  <c r="I17"/>
  <c r="H17"/>
  <c r="G17"/>
  <c r="D17"/>
  <c r="I16"/>
  <c r="H16"/>
  <c r="G16"/>
  <c r="D16"/>
  <c r="L12"/>
  <c r="K12"/>
  <c r="J12"/>
  <c r="I12"/>
  <c r="H12"/>
  <c r="G12"/>
  <c r="D12"/>
  <c r="L11"/>
  <c r="K11"/>
  <c r="J11"/>
  <c r="H11"/>
  <c r="G11"/>
  <c r="D11"/>
  <c r="L10"/>
  <c r="K10"/>
  <c r="J10"/>
  <c r="I10"/>
  <c r="H10"/>
  <c r="G10"/>
  <c r="D10"/>
  <c r="L9"/>
  <c r="K9"/>
  <c r="J9"/>
  <c r="I9"/>
  <c r="H9"/>
  <c r="G9"/>
  <c r="D9"/>
  <c r="L8"/>
  <c r="K8"/>
  <c r="J8"/>
  <c r="I8"/>
  <c r="H8"/>
  <c r="G8"/>
  <c r="D8"/>
  <c r="L7"/>
  <c r="K7"/>
  <c r="J7"/>
  <c r="I7"/>
  <c r="H7"/>
  <c r="G7"/>
  <c r="D7"/>
  <c r="CL42" i="2"/>
  <c r="CR41"/>
  <c r="CQ41"/>
  <c r="CP41"/>
  <c r="CO41"/>
  <c r="CL38"/>
  <c r="CL37"/>
  <c r="CR36"/>
  <c r="CQ36"/>
  <c r="CP36"/>
  <c r="CO36"/>
  <c r="CN36"/>
  <c r="CM36"/>
  <c r="CL36" s="1"/>
  <c r="CL35"/>
  <c r="CL34"/>
  <c r="CR33"/>
  <c r="CQ33"/>
  <c r="CP33"/>
  <c r="CO33"/>
  <c r="CN33"/>
  <c r="CM33"/>
  <c r="CL33" s="1"/>
  <c r="CR32"/>
  <c r="CQ32"/>
  <c r="CP32"/>
  <c r="CO32"/>
  <c r="CN32"/>
  <c r="CM32"/>
  <c r="CR17"/>
  <c r="CP17"/>
  <c r="CR30"/>
  <c r="CN30"/>
  <c r="CL28"/>
  <c r="CL27"/>
  <c r="CL26"/>
  <c r="CR25"/>
  <c r="CQ25"/>
  <c r="CP25"/>
  <c r="CO25"/>
  <c r="CN25"/>
  <c r="CM25"/>
  <c r="CL25"/>
  <c r="CR23"/>
  <c r="CQ23"/>
  <c r="CQ18" s="1"/>
  <c r="CP23"/>
  <c r="CO23"/>
  <c r="CO18" s="1"/>
  <c r="CM23"/>
  <c r="CL23"/>
  <c r="CR22"/>
  <c r="CQ22"/>
  <c r="CQ21" s="1"/>
  <c r="CP22"/>
  <c r="CO22"/>
  <c r="CO21" s="1"/>
  <c r="CN22"/>
  <c r="CM22"/>
  <c r="CL22" s="1"/>
  <c r="CR21"/>
  <c r="CP21"/>
  <c r="CR18"/>
  <c r="CP18"/>
  <c r="CM18"/>
  <c r="CO17"/>
  <c r="CO16" s="1"/>
  <c r="CN17" l="1"/>
  <c r="CP16"/>
  <c r="CR16"/>
  <c r="CN18"/>
  <c r="CL18" s="1"/>
  <c r="CM17"/>
  <c r="CQ17"/>
  <c r="CQ16" s="1"/>
  <c r="CN21"/>
  <c r="CP30"/>
  <c r="CL32"/>
  <c r="CO30"/>
  <c r="CQ30"/>
  <c r="CL41"/>
  <c r="CM21"/>
  <c r="CL21" s="1"/>
  <c r="CL31"/>
  <c r="CM16"/>
  <c r="CM30"/>
  <c r="CL30" l="1"/>
  <c r="CL17"/>
  <c r="CN16"/>
  <c r="CL16" s="1"/>
</calcChain>
</file>

<file path=xl/sharedStrings.xml><?xml version="1.0" encoding="utf-8"?>
<sst xmlns="http://schemas.openxmlformats.org/spreadsheetml/2006/main" count="114" uniqueCount="80">
  <si>
    <t>к постановлению</t>
  </si>
  <si>
    <t>Администрации города</t>
  </si>
  <si>
    <t>от___________№__________</t>
  </si>
  <si>
    <t>«Приложение № 3</t>
  </si>
  <si>
    <t xml:space="preserve"> </t>
  </si>
  <si>
    <t>ФИНАНСОВОЕ ОБЕСПЕЧЕНИЕ</t>
  </si>
  <si>
    <t>муниципальной программы</t>
  </si>
  <si>
    <t>«Переселение граждан, проживающих на территории города Димитровграда Ульяновской области, из многоквартирных домов,                             признанных аварийными после 1 января 2017 года»</t>
  </si>
  <si>
    <t>№ 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</si>
  <si>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</si>
  <si>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</si>
  <si>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</si>
  <si>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</si>
  <si>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Объём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</si>
  <si>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</si>
  <si>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2025 год</t>
  </si>
  <si>
    <t>2026 год</t>
  </si>
  <si>
    <t>2027 год</t>
  </si>
  <si>
    <t>2028 год</t>
  </si>
  <si>
    <t>2029 год</t>
  </si>
  <si>
    <t>2030 год</t>
  </si>
  <si>
    <r>
      <rPr>
        <b/>
        <sz val="11"/>
        <color rgb="FF0D0D0D"/>
        <rFont val="Times New Roman"/>
        <family val="1"/>
        <charset val="204"/>
      </rPr>
      <t>Муниципальная программа «</t>
    </r>
    <r>
      <rPr>
        <b/>
        <sz val="11"/>
        <color theme="1"/>
        <rFont val="Times New Roman"/>
        <family val="1"/>
        <charset val="204"/>
      </rPr>
      <t>Переселение граждан, проживающих на территории города Димитровграда Ульяновской области, из многоквартирных домов, признанных аварийными после 1 января 2017 года</t>
    </r>
    <r>
      <rPr>
        <b/>
        <sz val="11"/>
        <color rgb="FF0D0D0D"/>
        <rFont val="Times New Roman"/>
        <family val="1"/>
        <charset val="204"/>
      </rPr>
      <t>»</t>
    </r>
  </si>
  <si>
    <t>Комитет</t>
  </si>
  <si>
    <t>Всего, в том числе:</t>
  </si>
  <si>
    <t>69 0 00 00000</t>
  </si>
  <si>
    <t>Бюджетные ассигнования бюджета города</t>
  </si>
  <si>
    <t>Бюджетные ассигнования бюджета Ульяновской области</t>
  </si>
  <si>
    <r>
      <rPr>
        <b/>
        <sz val="11"/>
        <color rgb="FF0D0D0D"/>
        <rFont val="Times New Roman"/>
        <family val="1"/>
        <charset val="204"/>
      </rPr>
      <t>«Региональные проекты</t>
    </r>
    <r>
      <rPr>
        <b/>
        <sz val="11"/>
        <color theme="1"/>
        <rFont val="Times New Roman"/>
        <family val="1"/>
        <charset val="204"/>
      </rPr>
      <t>, обеспечивающие достижение значений показателей и результатов федеральных проектов, входящих в состав национальных проектов»</t>
    </r>
  </si>
  <si>
    <t>1.</t>
  </si>
  <si>
    <t>Региональный проект «Жильё»</t>
  </si>
  <si>
    <t>69 1 И2 00000</t>
  </si>
  <si>
    <t>1.1.</t>
  </si>
  <si>
    <t>Софинансирование обеспечения мероприятий по переселению граждан из аварийного жилищного фонда, в том числе переселению граждан из аварийного жилищного фонда с учётом необходимости развития малоэтажного жилищного строительства</t>
  </si>
  <si>
    <t>69 1 И2 6748S</t>
  </si>
  <si>
    <t>«Обеспечение мероприятий по переселению граждан из аварийного жилищного фонда, в том числе переселению граждан из аварийного жилищного фонда за счёт средств публично-правовой компании «Фонд развития территорий»</t>
  </si>
  <si>
    <t>69 1 И2 67483</t>
  </si>
  <si>
    <t>69 1 И2 67484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</si>
  <si>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</si>
  <si>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</si>
  <si>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"Развитие жилищного строительства"</t>
  </si>
  <si>
    <t>69 4 01 00000</t>
  </si>
  <si>
    <t>2.1.</t>
  </si>
  <si>
    <t>Обеспечение мероприятий по переселению граждан из аварийного жилищного фонда</t>
  </si>
  <si>
    <t>69 4 01 S9602</t>
  </si>
  <si>
    <t>2.2.</t>
  </si>
  <si>
    <t>Снос аварийных расселенных многоквартирных домов, расположенных на территории города Димитровграда Ульяновской области</t>
  </si>
  <si>
    <t>69 4 01 S0470</t>
  </si>
  <si>
    <t>2.3.</t>
  </si>
  <si>
    <t>Определение рыночной стоимости жилых помещений (квартир) аварийного жилищного фонда</t>
  </si>
  <si>
    <t>69 4 01 00308</t>
  </si>
  <si>
    <t>Информация по работникам учреждений культуры на 01.06.2024</t>
  </si>
  <si>
    <t>№</t>
  </si>
  <si>
    <t>Наименование учреждения</t>
  </si>
  <si>
    <t>План, %</t>
  </si>
  <si>
    <t>Факт, %</t>
  </si>
  <si>
    <t>ПЛАН Средняя заработная плата работников культуры, руб. на 01.11.2024</t>
  </si>
  <si>
    <t>ФАКТ Средняя заработная плата работников культуры, руб. на 01.11.2024</t>
  </si>
  <si>
    <t>Недостаток бюджетных средств на 01.11.2024</t>
  </si>
  <si>
    <t>УКАЗ N 597</t>
  </si>
  <si>
    <t>«О мероприятиях по реализации государственной социальной политики»</t>
  </si>
  <si>
    <t>МАУК ЦКиД "Восход"</t>
  </si>
  <si>
    <t>МБУК "Димитровградский краеведческий музей"</t>
  </si>
  <si>
    <t>МБУК "ЦБС г.Димитровграда"</t>
  </si>
  <si>
    <t>МБУК "Центр современного искусства и дизайна"</t>
  </si>
  <si>
    <t>МКУ "ДГА"</t>
  </si>
  <si>
    <t>МБУК "ДДТ им.А.Н.Островского"</t>
  </si>
  <si>
    <r>
      <rPr>
        <b/>
        <sz val="12"/>
        <color theme="1"/>
        <rFont val="Times New Roman"/>
        <family val="1"/>
        <charset val="204"/>
      </rPr>
      <t>УКАЗ N </t>
    </r>
    <r>
      <rPr>
        <b/>
        <sz val="12"/>
        <color rgb="FF000000"/>
        <rFont val="Times New Roman"/>
        <family val="1"/>
        <charset val="204"/>
      </rPr>
      <t>761</t>
    </r>
  </si>
  <si>
    <t>«О национальной стратегии действий в интересах детей на 2012 – 2017 годы»</t>
  </si>
  <si>
    <t>ПЛАН Средняя заработная плата педагогических работников, руб. на 01.11.2024</t>
  </si>
  <si>
    <t>ФАКТ Средняя заработная педагогических работников, руб. на 01.11.2024</t>
  </si>
  <si>
    <t>МБУ ДО Детская художественная школа</t>
  </si>
  <si>
    <t>МБУ ДО ДШИ№2</t>
  </si>
  <si>
    <t>МБУ ДО ДШИ№1</t>
  </si>
  <si>
    <t>МБУ ДО ДХШ "Апрель"</t>
  </si>
  <si>
    <t>Приложение</t>
  </si>
  <si>
    <r>
      <t xml:space="preserve">к муниципальной программе </t>
    </r>
    <r>
      <rPr>
        <sz val="11"/>
        <color theme="1"/>
        <rFont val="Times New Roman"/>
        <family val="1"/>
        <charset val="204"/>
      </rPr>
      <t xml:space="preserve">   </t>
    </r>
  </si>
  <si>
    <t xml:space="preserve">Оказание услуг по проверке сметной документации на снос аварийных домов в рамках софинансирования мероприятий по сносу
</t>
  </si>
  <si>
    <t>2.4.</t>
  </si>
  <si>
    <t>69 4 01 00312</t>
  </si>
  <si>
    <t>«Обеспечение мероприятий по переселению граждан из аварийного жилищного фонда, в том числе переселение граждан из аварийного жилищного фонда с учётом необходимости развития малоэтажного жилищного строительства"</t>
  </si>
</sst>
</file>

<file path=xl/styles.xml><?xml version="1.0" encoding="utf-8"?>
<styleSheet xmlns="http://schemas.openxmlformats.org/spreadsheetml/2006/main">
  <numFmts count="2">
    <numFmt numFmtId="164" formatCode="#\ ##0.00"/>
    <numFmt numFmtId="165" formatCode="#\ ##0.00000_ "/>
  </numFmts>
  <fonts count="1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D0D0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8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0" fontId="7" fillId="0" borderId="0" xfId="0" applyFont="1" applyAlignment="1">
      <alignment horizontal="left"/>
    </xf>
    <xf numFmtId="165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165" fontId="11" fillId="2" borderId="2" xfId="0" applyNumberFormat="1" applyFont="1" applyFill="1" applyBorder="1" applyAlignment="1">
      <alignment horizontal="center" vertical="top" wrapText="1"/>
    </xf>
    <xf numFmtId="165" fontId="12" fillId="2" borderId="1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165" fontId="8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3" xfId="0" applyNumberFormat="1" applyFont="1" applyFill="1" applyBorder="1" applyAlignment="1">
      <alignment horizontal="center" vertical="top" wrapText="1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 vertical="top" wrapText="1"/>
    </xf>
    <xf numFmtId="0" fontId="11" fillId="2" borderId="7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top" wrapText="1"/>
    </xf>
    <xf numFmtId="165" fontId="8" fillId="2" borderId="8" xfId="0" applyNumberFormat="1" applyFont="1" applyFill="1" applyBorder="1" applyAlignment="1">
      <alignment horizontal="center" vertical="top" wrapText="1"/>
    </xf>
    <xf numFmtId="165" fontId="11" fillId="2" borderId="2" xfId="0" applyNumberFormat="1" applyFont="1" applyFill="1" applyBorder="1" applyAlignment="1">
      <alignment horizontal="center" vertical="top" wrapText="1"/>
    </xf>
    <xf numFmtId="165" fontId="11" fillId="2" borderId="8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R42"/>
  <sheetViews>
    <sheetView tabSelected="1" topLeftCell="CF19" zoomScale="90" zoomScaleNormal="90" workbookViewId="0">
      <selection activeCell="CN27" sqref="CN27"/>
    </sheetView>
  </sheetViews>
  <sheetFormatPr defaultColWidth="9" defaultRowHeight="15"/>
  <cols>
    <col min="1" max="1" width="6.5703125" hidden="1" customWidth="1"/>
    <col min="2" max="2" width="24.28515625" hidden="1" customWidth="1"/>
    <col min="3" max="3" width="13.42578125" hidden="1" customWidth="1"/>
    <col min="4" max="4" width="15.28515625" hidden="1" customWidth="1"/>
    <col min="5" max="6" width="17.7109375" hidden="1" customWidth="1"/>
    <col min="7" max="7" width="19.140625" hidden="1" customWidth="1"/>
    <col min="8" max="8" width="13" style="1" hidden="1" customWidth="1"/>
    <col min="9" max="9" width="12.85546875" style="1" hidden="1" customWidth="1"/>
    <col min="10" max="10" width="19.140625" hidden="1" customWidth="1"/>
    <col min="11" max="11" width="10" style="1" hidden="1" customWidth="1"/>
    <col min="12" max="12" width="11.42578125" style="1" hidden="1" customWidth="1"/>
    <col min="13" max="14" width="9" hidden="1" customWidth="1"/>
    <col min="15" max="15" width="10.140625" style="1" hidden="1" customWidth="1"/>
    <col min="16" max="16" width="11.42578125" style="1" hidden="1" customWidth="1"/>
    <col min="17" max="18" width="9" hidden="1" customWidth="1"/>
    <col min="19" max="19" width="9.140625" hidden="1" customWidth="1"/>
    <col min="20" max="20" width="21.5703125" hidden="1" customWidth="1"/>
    <col min="21" max="22" width="14.5703125" hidden="1" customWidth="1"/>
    <col min="23" max="23" width="18.140625" hidden="1" customWidth="1"/>
    <col min="24" max="24" width="19.5703125" hidden="1" customWidth="1"/>
    <col min="25" max="27" width="9" hidden="1" customWidth="1"/>
    <col min="28" max="28" width="19.7109375" hidden="1" customWidth="1"/>
    <col min="29" max="29" width="12.5703125" hidden="1" customWidth="1"/>
    <col min="30" max="30" width="14.85546875" hidden="1" customWidth="1"/>
    <col min="31" max="31" width="15.28515625" hidden="1" customWidth="1"/>
    <col min="32" max="32" width="19.7109375" hidden="1" customWidth="1"/>
    <col min="33" max="33" width="9" hidden="1" customWidth="1"/>
    <col min="34" max="34" width="9.5703125" hidden="1" customWidth="1"/>
    <col min="35" max="35" width="19.5703125" hidden="1" customWidth="1"/>
    <col min="36" max="36" width="14" hidden="1" customWidth="1"/>
    <col min="37" max="37" width="14.140625" hidden="1" customWidth="1"/>
    <col min="38" max="39" width="19.5703125" hidden="1" customWidth="1"/>
    <col min="40" max="40" width="9" hidden="1" customWidth="1"/>
    <col min="41" max="41" width="9.5703125" hidden="1" customWidth="1"/>
    <col min="42" max="42" width="19.5703125" hidden="1" customWidth="1"/>
    <col min="43" max="43" width="14" hidden="1" customWidth="1"/>
    <col min="44" max="44" width="14.140625" hidden="1" customWidth="1"/>
    <col min="45" max="46" width="19.5703125" hidden="1" customWidth="1"/>
    <col min="47" max="47" width="16.140625" hidden="1" customWidth="1"/>
    <col min="48" max="49" width="9" hidden="1" customWidth="1"/>
    <col min="50" max="50" width="21.140625" hidden="1" customWidth="1"/>
    <col min="51" max="52" width="9" hidden="1" customWidth="1"/>
    <col min="53" max="53" width="22" hidden="1" customWidth="1"/>
    <col min="54" max="54" width="23" hidden="1" customWidth="1"/>
    <col min="55" max="55" width="9" hidden="1" customWidth="1"/>
    <col min="56" max="56" width="12.140625" hidden="1" customWidth="1"/>
    <col min="57" max="57" width="22.85546875" hidden="1" customWidth="1"/>
    <col min="58" max="59" width="9" hidden="1" customWidth="1"/>
    <col min="60" max="60" width="13.28515625" hidden="1" customWidth="1"/>
    <col min="61" max="61" width="15" hidden="1" customWidth="1"/>
    <col min="62" max="62" width="9" hidden="1" customWidth="1"/>
    <col min="63" max="63" width="12.140625" hidden="1" customWidth="1"/>
    <col min="64" max="64" width="22.85546875" hidden="1" customWidth="1"/>
    <col min="65" max="66" width="9" hidden="1" customWidth="1"/>
    <col min="67" max="67" width="13.28515625" hidden="1" customWidth="1"/>
    <col min="68" max="68" width="15" hidden="1" customWidth="1"/>
    <col min="69" max="69" width="9" hidden="1" customWidth="1"/>
    <col min="70" max="70" width="15.28515625" hidden="1" customWidth="1"/>
    <col min="71" max="71" width="27.42578125" hidden="1" customWidth="1"/>
    <col min="72" max="75" width="15.28515625" hidden="1" customWidth="1"/>
    <col min="76" max="76" width="9" hidden="1" customWidth="1"/>
    <col min="77" max="77" width="15.42578125" hidden="1" customWidth="1"/>
    <col min="78" max="78" width="21.7109375" hidden="1" customWidth="1"/>
    <col min="79" max="82" width="15.42578125" hidden="1" customWidth="1"/>
    <col min="83" max="83" width="9" hidden="1" customWidth="1"/>
    <col min="84" max="84" width="5.140625" customWidth="1"/>
    <col min="85" max="85" width="21.7109375" customWidth="1"/>
    <col min="86" max="86" width="10.7109375" customWidth="1"/>
    <col min="87" max="87" width="15.5703125" customWidth="1"/>
    <col min="88" max="89" width="15.42578125" customWidth="1"/>
    <col min="90" max="90" width="16.5703125"/>
    <col min="91" max="91" width="15.28515625" style="12"/>
    <col min="92" max="95" width="15.28515625"/>
    <col min="96" max="96" width="14.5703125" customWidth="1"/>
  </cols>
  <sheetData>
    <row r="1" spans="84:96">
      <c r="CQ1" s="35" t="s">
        <v>74</v>
      </c>
    </row>
    <row r="2" spans="84:96">
      <c r="CF2" s="13"/>
      <c r="CG2" s="14"/>
      <c r="CH2" s="14"/>
      <c r="CI2" s="14"/>
      <c r="CJ2" s="14"/>
      <c r="CK2" s="14"/>
      <c r="CL2" s="14"/>
      <c r="CM2" s="14"/>
      <c r="CN2" s="14"/>
      <c r="CO2" s="14"/>
      <c r="CP2" s="25"/>
      <c r="CQ2" s="25" t="s">
        <v>0</v>
      </c>
    </row>
    <row r="3" spans="84:96">
      <c r="CF3" s="13"/>
      <c r="CG3" s="14"/>
      <c r="CH3" s="14"/>
      <c r="CI3" s="14"/>
      <c r="CJ3" s="14"/>
      <c r="CK3" s="14"/>
      <c r="CL3" s="14"/>
      <c r="CM3" s="14"/>
      <c r="CN3" s="14"/>
      <c r="CO3" s="14"/>
      <c r="CP3" s="25"/>
      <c r="CQ3" s="25" t="s">
        <v>1</v>
      </c>
    </row>
    <row r="4" spans="84:96">
      <c r="CF4" s="13"/>
      <c r="CG4" s="14"/>
      <c r="CH4" s="14"/>
      <c r="CI4" s="14"/>
      <c r="CJ4" s="14"/>
      <c r="CK4" s="14"/>
      <c r="CL4" s="14"/>
      <c r="CM4" s="14"/>
      <c r="CN4" s="14"/>
      <c r="CO4" s="14"/>
      <c r="CP4" s="25"/>
      <c r="CQ4" s="54" t="s">
        <v>2</v>
      </c>
      <c r="CR4" s="54"/>
    </row>
    <row r="5" spans="84:96">
      <c r="CF5" s="15"/>
      <c r="CM5"/>
      <c r="CP5" s="25"/>
      <c r="CQ5" s="55" t="s">
        <v>3</v>
      </c>
      <c r="CR5" s="55"/>
    </row>
    <row r="6" spans="84:96" ht="15" customHeight="1">
      <c r="CF6" s="15" t="s">
        <v>4</v>
      </c>
      <c r="CG6" s="16"/>
      <c r="CH6" s="16"/>
      <c r="CI6" s="16"/>
      <c r="CJ6" s="16"/>
      <c r="CK6" s="16"/>
      <c r="CL6" s="16"/>
      <c r="CM6" s="16"/>
      <c r="CN6" s="26"/>
      <c r="CO6" s="16"/>
      <c r="CP6" s="27"/>
      <c r="CQ6" s="56" t="s">
        <v>75</v>
      </c>
      <c r="CR6" s="56"/>
    </row>
    <row r="7" spans="84:96">
      <c r="CF7" s="57" t="s">
        <v>5</v>
      </c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</row>
    <row r="8" spans="84:96" ht="18.75">
      <c r="CF8" s="58" t="s">
        <v>6</v>
      </c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</row>
    <row r="9" spans="84:96" ht="35.1" customHeight="1">
      <c r="CF9" s="59" t="s">
        <v>7</v>
      </c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</row>
    <row r="10" spans="84:96" ht="15" customHeight="1">
      <c r="CF10" s="17" t="s">
        <v>4</v>
      </c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</row>
    <row r="11" spans="84:96" ht="33.950000000000003" customHeight="1">
      <c r="CF11" s="87" t="s">
        <v>8</v>
      </c>
      <c r="CG11" s="81" t="s">
        <v>9</v>
      </c>
      <c r="CH11" s="82"/>
      <c r="CI11" s="69" t="s">
        <v>10</v>
      </c>
      <c r="CJ11" s="46" t="s">
        <v>11</v>
      </c>
      <c r="CK11" s="69" t="s">
        <v>12</v>
      </c>
      <c r="CL11" s="60" t="s">
        <v>13</v>
      </c>
      <c r="CM11" s="61"/>
      <c r="CN11" s="61"/>
      <c r="CO11" s="61"/>
      <c r="CP11" s="61"/>
      <c r="CQ11" s="61"/>
      <c r="CR11" s="62"/>
    </row>
    <row r="12" spans="84:96" ht="120" customHeight="1">
      <c r="CF12" s="88"/>
      <c r="CG12" s="83"/>
      <c r="CH12" s="84"/>
      <c r="CI12" s="69"/>
      <c r="CJ12" s="47"/>
      <c r="CK12" s="69"/>
      <c r="CL12" s="46" t="s">
        <v>14</v>
      </c>
      <c r="CM12" s="46" t="s">
        <v>15</v>
      </c>
      <c r="CN12" s="46" t="s">
        <v>16</v>
      </c>
      <c r="CO12" s="46" t="s">
        <v>17</v>
      </c>
      <c r="CP12" s="46" t="s">
        <v>18</v>
      </c>
      <c r="CQ12" s="46" t="s">
        <v>19</v>
      </c>
      <c r="CR12" s="69" t="s">
        <v>20</v>
      </c>
    </row>
    <row r="13" spans="84:96">
      <c r="CF13" s="88"/>
      <c r="CG13" s="83"/>
      <c r="CH13" s="84"/>
      <c r="CI13" s="69"/>
      <c r="CJ13" s="47"/>
      <c r="CK13" s="69"/>
      <c r="CL13" s="47"/>
      <c r="CM13" s="47"/>
      <c r="CN13" s="47"/>
      <c r="CO13" s="47"/>
      <c r="CP13" s="47"/>
      <c r="CQ13" s="47"/>
      <c r="CR13" s="69"/>
    </row>
    <row r="14" spans="84:96">
      <c r="CF14" s="89"/>
      <c r="CG14" s="85"/>
      <c r="CH14" s="86"/>
      <c r="CI14" s="69"/>
      <c r="CJ14" s="48"/>
      <c r="CK14" s="69"/>
      <c r="CL14" s="48"/>
      <c r="CM14" s="48"/>
      <c r="CN14" s="48"/>
      <c r="CO14" s="48"/>
      <c r="CP14" s="48"/>
      <c r="CQ14" s="48"/>
      <c r="CR14" s="69"/>
    </row>
    <row r="15" spans="84:96" ht="15" customHeight="1">
      <c r="CF15" s="19">
        <v>1</v>
      </c>
      <c r="CG15" s="63">
        <v>2</v>
      </c>
      <c r="CH15" s="64"/>
      <c r="CI15" s="19">
        <v>3</v>
      </c>
      <c r="CJ15" s="19">
        <v>4</v>
      </c>
      <c r="CK15" s="19">
        <v>5</v>
      </c>
      <c r="CL15" s="19">
        <v>6</v>
      </c>
      <c r="CM15" s="19">
        <v>7</v>
      </c>
      <c r="CN15" s="19">
        <v>8</v>
      </c>
      <c r="CO15" s="19">
        <v>9</v>
      </c>
      <c r="CP15" s="19">
        <v>10</v>
      </c>
      <c r="CQ15" s="19">
        <v>11</v>
      </c>
      <c r="CR15" s="28">
        <v>12</v>
      </c>
    </row>
    <row r="16" spans="84:96" ht="28.5">
      <c r="CF16" s="68" t="s">
        <v>21</v>
      </c>
      <c r="CG16" s="68"/>
      <c r="CH16" s="68"/>
      <c r="CI16" s="70" t="s">
        <v>22</v>
      </c>
      <c r="CJ16" s="19" t="s">
        <v>23</v>
      </c>
      <c r="CK16" s="70" t="s">
        <v>24</v>
      </c>
      <c r="CL16" s="29">
        <f>CM16+CN16+CO16+CP16+CQ16+CR16</f>
        <v>155888.68562</v>
      </c>
      <c r="CM16" s="29">
        <f t="shared" ref="CM16:CQ16" si="0">CM17+CM18</f>
        <v>94983.951679999998</v>
      </c>
      <c r="CN16" s="29">
        <f t="shared" si="0"/>
        <v>44654.733939999998</v>
      </c>
      <c r="CO16" s="29">
        <f t="shared" si="0"/>
        <v>3750</v>
      </c>
      <c r="CP16" s="29">
        <f t="shared" si="0"/>
        <v>12500</v>
      </c>
      <c r="CQ16" s="29">
        <f t="shared" si="0"/>
        <v>0</v>
      </c>
      <c r="CR16" s="29">
        <f>CR17+CR18</f>
        <v>0</v>
      </c>
    </row>
    <row r="17" spans="84:96" ht="60" customHeight="1">
      <c r="CF17" s="68"/>
      <c r="CG17" s="68"/>
      <c r="CH17" s="68"/>
      <c r="CI17" s="70"/>
      <c r="CJ17" s="19" t="s">
        <v>25</v>
      </c>
      <c r="CK17" s="70"/>
      <c r="CL17" s="29">
        <f>CM17+CN17+CO17+CP17+CQ17+CR17</f>
        <v>29157.210080000001</v>
      </c>
      <c r="CM17" s="29">
        <f t="shared" ref="CM17:CR17" si="1">CM22+CM31</f>
        <v>19700.111280000001</v>
      </c>
      <c r="CN17" s="29">
        <f t="shared" si="1"/>
        <v>6207.0987999999998</v>
      </c>
      <c r="CO17" s="29">
        <f t="shared" si="1"/>
        <v>750</v>
      </c>
      <c r="CP17" s="29">
        <f t="shared" si="1"/>
        <v>2500</v>
      </c>
      <c r="CQ17" s="29">
        <f t="shared" si="1"/>
        <v>0</v>
      </c>
      <c r="CR17" s="29">
        <f t="shared" si="1"/>
        <v>0</v>
      </c>
    </row>
    <row r="18" spans="84:96">
      <c r="CF18" s="68"/>
      <c r="CG18" s="68"/>
      <c r="CH18" s="68"/>
      <c r="CI18" s="70"/>
      <c r="CJ18" s="68" t="s">
        <v>26</v>
      </c>
      <c r="CK18" s="70"/>
      <c r="CL18" s="77">
        <f>CM18+CN18+CO18+CP18+CQ18+CR18</f>
        <v>126731.47554</v>
      </c>
      <c r="CM18" s="49">
        <f t="shared" ref="CM18:CR18" si="2">CM23+CM32</f>
        <v>75283.840400000001</v>
      </c>
      <c r="CN18" s="49">
        <f t="shared" si="2"/>
        <v>38447.635139999999</v>
      </c>
      <c r="CO18" s="49">
        <f t="shared" si="2"/>
        <v>3000</v>
      </c>
      <c r="CP18" s="49">
        <f t="shared" si="2"/>
        <v>10000</v>
      </c>
      <c r="CQ18" s="49">
        <f t="shared" si="2"/>
        <v>0</v>
      </c>
      <c r="CR18" s="49">
        <f t="shared" si="2"/>
        <v>0</v>
      </c>
    </row>
    <row r="19" spans="84:96" ht="63.95" customHeight="1">
      <c r="CF19" s="68"/>
      <c r="CG19" s="68"/>
      <c r="CH19" s="68"/>
      <c r="CI19" s="70"/>
      <c r="CJ19" s="68"/>
      <c r="CK19" s="70"/>
      <c r="CL19" s="78"/>
      <c r="CM19" s="49"/>
      <c r="CN19" s="49"/>
      <c r="CO19" s="49"/>
      <c r="CP19" s="49"/>
      <c r="CQ19" s="49"/>
      <c r="CR19" s="49"/>
    </row>
    <row r="20" spans="84:96" ht="27" customHeight="1">
      <c r="CF20" s="65" t="s">
        <v>27</v>
      </c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7"/>
    </row>
    <row r="21" spans="84:96" ht="30">
      <c r="CF21" s="43" t="s">
        <v>28</v>
      </c>
      <c r="CG21" s="71" t="s">
        <v>29</v>
      </c>
      <c r="CH21" s="21"/>
      <c r="CI21" s="44" t="s">
        <v>22</v>
      </c>
      <c r="CJ21" s="20" t="s">
        <v>23</v>
      </c>
      <c r="CK21" s="76" t="s">
        <v>30</v>
      </c>
      <c r="CL21" s="29">
        <f>CM21+CN21+CO21+CP21+CQ21</f>
        <v>64438.915819999995</v>
      </c>
      <c r="CM21" s="29">
        <f t="shared" ref="CM21:CR21" si="3">CM22+CM23</f>
        <v>23534.18188</v>
      </c>
      <c r="CN21" s="29">
        <f t="shared" si="3"/>
        <v>40904.733939999998</v>
      </c>
      <c r="CO21" s="29">
        <f t="shared" si="3"/>
        <v>0</v>
      </c>
      <c r="CP21" s="29">
        <f t="shared" si="3"/>
        <v>0</v>
      </c>
      <c r="CQ21" s="29">
        <f t="shared" si="3"/>
        <v>0</v>
      </c>
      <c r="CR21" s="29">
        <f t="shared" si="3"/>
        <v>0</v>
      </c>
    </row>
    <row r="22" spans="84:96" ht="60" customHeight="1">
      <c r="CF22" s="43"/>
      <c r="CG22" s="72"/>
      <c r="CH22" s="23"/>
      <c r="CI22" s="45"/>
      <c r="CJ22" s="20" t="s">
        <v>25</v>
      </c>
      <c r="CK22" s="76"/>
      <c r="CL22" s="30">
        <f>CM22+CN22+CO22+CP22+CQ22</f>
        <v>7359.6162800000002</v>
      </c>
      <c r="CM22" s="30">
        <f>CM26</f>
        <v>1902.51748</v>
      </c>
      <c r="CN22" s="30">
        <f t="shared" ref="CN22:CR22" si="4">CN26</f>
        <v>5457.0987999999998</v>
      </c>
      <c r="CO22" s="30">
        <f t="shared" si="4"/>
        <v>0</v>
      </c>
      <c r="CP22" s="30">
        <f t="shared" si="4"/>
        <v>0</v>
      </c>
      <c r="CQ22" s="30">
        <f t="shared" si="4"/>
        <v>0</v>
      </c>
      <c r="CR22" s="30">
        <f t="shared" si="4"/>
        <v>0</v>
      </c>
    </row>
    <row r="23" spans="84:96">
      <c r="CF23" s="43"/>
      <c r="CG23" s="72"/>
      <c r="CH23" s="23"/>
      <c r="CI23" s="45"/>
      <c r="CJ23" s="43" t="s">
        <v>26</v>
      </c>
      <c r="CK23" s="76"/>
      <c r="CL23" s="79">
        <f>CM23+CN23+CO23+CP23+CQ23</f>
        <v>57079.29954</v>
      </c>
      <c r="CM23" s="50">
        <f t="shared" ref="CM23:CR23" si="5">CM27+CM28</f>
        <v>21631.664400000001</v>
      </c>
      <c r="CN23" s="50">
        <f>CN27+CN28</f>
        <v>35447.635139999999</v>
      </c>
      <c r="CO23" s="50">
        <f t="shared" si="5"/>
        <v>0</v>
      </c>
      <c r="CP23" s="50">
        <f t="shared" si="5"/>
        <v>0</v>
      </c>
      <c r="CQ23" s="50">
        <f t="shared" si="5"/>
        <v>0</v>
      </c>
      <c r="CR23" s="50">
        <f t="shared" si="5"/>
        <v>0</v>
      </c>
    </row>
    <row r="24" spans="84:96" ht="60" customHeight="1">
      <c r="CF24" s="43"/>
      <c r="CG24" s="73"/>
      <c r="CH24" s="24"/>
      <c r="CI24" s="53"/>
      <c r="CJ24" s="43"/>
      <c r="CK24" s="76"/>
      <c r="CL24" s="80"/>
      <c r="CM24" s="50"/>
      <c r="CN24" s="50"/>
      <c r="CO24" s="50"/>
      <c r="CP24" s="50"/>
      <c r="CQ24" s="50"/>
      <c r="CR24" s="50"/>
    </row>
    <row r="25" spans="84:96" ht="33" customHeight="1">
      <c r="CF25" s="51" t="s">
        <v>31</v>
      </c>
      <c r="CG25" s="43" t="s">
        <v>32</v>
      </c>
      <c r="CH25" s="43"/>
      <c r="CI25" s="44" t="s">
        <v>22</v>
      </c>
      <c r="CJ25" s="20" t="s">
        <v>23</v>
      </c>
      <c r="CK25" s="44" t="s">
        <v>33</v>
      </c>
      <c r="CL25" s="29">
        <f>CM25+CN25+CO25+CP25+CQ25</f>
        <v>64438.915819999995</v>
      </c>
      <c r="CM25" s="29">
        <f t="shared" ref="CM25:CR25" si="6">CM26+CM27+CM28</f>
        <v>23534.18188</v>
      </c>
      <c r="CN25" s="29">
        <f t="shared" si="6"/>
        <v>40904.733939999998</v>
      </c>
      <c r="CO25" s="29">
        <f t="shared" si="6"/>
        <v>0</v>
      </c>
      <c r="CP25" s="29">
        <f t="shared" si="6"/>
        <v>0</v>
      </c>
      <c r="CQ25" s="29">
        <f t="shared" si="6"/>
        <v>0</v>
      </c>
      <c r="CR25" s="29">
        <f t="shared" si="6"/>
        <v>0</v>
      </c>
    </row>
    <row r="26" spans="84:96" ht="84.75" customHeight="1">
      <c r="CF26" s="75"/>
      <c r="CG26" s="43"/>
      <c r="CH26" s="43"/>
      <c r="CI26" s="53"/>
      <c r="CJ26" s="20" t="s">
        <v>25</v>
      </c>
      <c r="CK26" s="53"/>
      <c r="CL26" s="30">
        <f>CM26+CN26+CO26+CP26+CQ26</f>
        <v>7359.6162800000002</v>
      </c>
      <c r="CM26" s="30">
        <v>1902.51748</v>
      </c>
      <c r="CN26" s="30">
        <v>5457.0987999999998</v>
      </c>
      <c r="CO26" s="30">
        <v>0</v>
      </c>
      <c r="CP26" s="30">
        <v>0</v>
      </c>
      <c r="CQ26" s="30">
        <v>0</v>
      </c>
      <c r="CR26" s="30">
        <v>0</v>
      </c>
    </row>
    <row r="27" spans="84:96" ht="120" customHeight="1">
      <c r="CF27" s="75"/>
      <c r="CG27" s="43" t="s">
        <v>34</v>
      </c>
      <c r="CH27" s="43"/>
      <c r="CI27" s="22" t="s">
        <v>22</v>
      </c>
      <c r="CJ27" s="51" t="s">
        <v>26</v>
      </c>
      <c r="CK27" s="22" t="s">
        <v>35</v>
      </c>
      <c r="CL27" s="31">
        <f>CM27+CN27+CO27+CP27+CQ27</f>
        <v>27559.172429999999</v>
      </c>
      <c r="CM27" s="31">
        <v>14021.594510000001</v>
      </c>
      <c r="CN27" s="31">
        <v>13537.57792</v>
      </c>
      <c r="CO27" s="31">
        <v>0</v>
      </c>
      <c r="CP27" s="31">
        <v>0</v>
      </c>
      <c r="CQ27" s="31">
        <v>0</v>
      </c>
      <c r="CR27" s="31">
        <v>0</v>
      </c>
    </row>
    <row r="28" spans="84:96" ht="122.25" customHeight="1">
      <c r="CF28" s="52"/>
      <c r="CG28" s="43" t="s">
        <v>79</v>
      </c>
      <c r="CH28" s="43"/>
      <c r="CI28" s="22" t="s">
        <v>22</v>
      </c>
      <c r="CJ28" s="52"/>
      <c r="CK28" s="22" t="s">
        <v>36</v>
      </c>
      <c r="CL28" s="30">
        <f>CM28+CN28+CO28+CP28+CQ28</f>
        <v>29520.127109999998</v>
      </c>
      <c r="CM28" s="30">
        <v>7610.0698899999998</v>
      </c>
      <c r="CN28" s="30">
        <v>21910.057219999999</v>
      </c>
      <c r="CO28" s="30">
        <v>0</v>
      </c>
      <c r="CP28" s="30">
        <v>0</v>
      </c>
      <c r="CQ28" s="30">
        <v>0</v>
      </c>
      <c r="CR28" s="30">
        <v>0</v>
      </c>
    </row>
    <row r="29" spans="84:96" ht="15" customHeight="1">
      <c r="CF29" s="63" t="s">
        <v>37</v>
      </c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64"/>
    </row>
    <row r="30" spans="84:96" ht="30">
      <c r="CF30" s="43" t="s">
        <v>38</v>
      </c>
      <c r="CG30" s="43" t="s">
        <v>39</v>
      </c>
      <c r="CH30" s="43"/>
      <c r="CI30" s="76" t="s">
        <v>22</v>
      </c>
      <c r="CJ30" s="20" t="s">
        <v>23</v>
      </c>
      <c r="CK30" s="44" t="s">
        <v>40</v>
      </c>
      <c r="CL30" s="29">
        <f>CM30+CN30+CO30+CP30+CQ30</f>
        <v>91449.769800000009</v>
      </c>
      <c r="CM30" s="29">
        <f t="shared" ref="CM30:CQ30" si="7">CM31+CM32</f>
        <v>71449.769800000009</v>
      </c>
      <c r="CN30" s="29">
        <f t="shared" si="7"/>
        <v>3750</v>
      </c>
      <c r="CO30" s="29">
        <f t="shared" si="7"/>
        <v>3750</v>
      </c>
      <c r="CP30" s="29">
        <f t="shared" si="7"/>
        <v>12500</v>
      </c>
      <c r="CQ30" s="29">
        <f t="shared" si="7"/>
        <v>0</v>
      </c>
      <c r="CR30" s="29">
        <f>CR31+CR32</f>
        <v>0</v>
      </c>
    </row>
    <row r="31" spans="84:96" ht="60">
      <c r="CF31" s="43"/>
      <c r="CG31" s="43"/>
      <c r="CH31" s="43"/>
      <c r="CI31" s="76"/>
      <c r="CJ31" s="20" t="s">
        <v>25</v>
      </c>
      <c r="CK31" s="45"/>
      <c r="CL31" s="32">
        <f t="shared" ref="CL31:CL41" si="8">CM31+CN31+CO31+CP31+CQ31+CR31</f>
        <v>21797.593800000002</v>
      </c>
      <c r="CM31" s="30">
        <f>CM34+CM37+CM42+CM40</f>
        <v>17797.593800000002</v>
      </c>
      <c r="CN31" s="37">
        <f>CN34+CN37+CN42+CN40</f>
        <v>750</v>
      </c>
      <c r="CO31" s="37">
        <f t="shared" ref="CO31:CR31" si="9">CO34+CO37+CO42+CO40</f>
        <v>750</v>
      </c>
      <c r="CP31" s="37">
        <f t="shared" si="9"/>
        <v>2500</v>
      </c>
      <c r="CQ31" s="37">
        <f t="shared" si="9"/>
        <v>0</v>
      </c>
      <c r="CR31" s="37">
        <f t="shared" si="9"/>
        <v>0</v>
      </c>
    </row>
    <row r="32" spans="84:96" ht="75" customHeight="1">
      <c r="CF32" s="43"/>
      <c r="CG32" s="43"/>
      <c r="CH32" s="43"/>
      <c r="CI32" s="76"/>
      <c r="CJ32" s="20" t="s">
        <v>26</v>
      </c>
      <c r="CK32" s="53"/>
      <c r="CL32" s="32">
        <f t="shared" si="8"/>
        <v>69652.176000000007</v>
      </c>
      <c r="CM32" s="30">
        <f t="shared" ref="CM32:CR32" si="10">CM35+CM38</f>
        <v>53652.175999999999</v>
      </c>
      <c r="CN32" s="30">
        <f t="shared" si="10"/>
        <v>3000</v>
      </c>
      <c r="CO32" s="30">
        <f t="shared" si="10"/>
        <v>3000</v>
      </c>
      <c r="CP32" s="30">
        <f t="shared" si="10"/>
        <v>10000</v>
      </c>
      <c r="CQ32" s="30">
        <f t="shared" si="10"/>
        <v>0</v>
      </c>
      <c r="CR32" s="30">
        <f t="shared" si="10"/>
        <v>0</v>
      </c>
    </row>
    <row r="33" spans="84:96" ht="30">
      <c r="CF33" s="43" t="s">
        <v>41</v>
      </c>
      <c r="CG33" s="43" t="s">
        <v>42</v>
      </c>
      <c r="CH33" s="43"/>
      <c r="CI33" s="76" t="s">
        <v>22</v>
      </c>
      <c r="CJ33" s="20" t="s">
        <v>23</v>
      </c>
      <c r="CK33" s="44" t="s">
        <v>43</v>
      </c>
      <c r="CL33" s="29">
        <f t="shared" si="8"/>
        <v>71415.569799999997</v>
      </c>
      <c r="CM33" s="29">
        <f t="shared" ref="CM33:CR33" si="11">CM34+CM35</f>
        <v>71415.569799999997</v>
      </c>
      <c r="CN33" s="29">
        <f t="shared" si="11"/>
        <v>0</v>
      </c>
      <c r="CO33" s="29">
        <f t="shared" si="11"/>
        <v>0</v>
      </c>
      <c r="CP33" s="29">
        <f t="shared" si="11"/>
        <v>0</v>
      </c>
      <c r="CQ33" s="29">
        <f t="shared" si="11"/>
        <v>0</v>
      </c>
      <c r="CR33" s="29">
        <f t="shared" si="11"/>
        <v>0</v>
      </c>
    </row>
    <row r="34" spans="84:96" ht="60">
      <c r="CF34" s="43"/>
      <c r="CG34" s="43"/>
      <c r="CH34" s="43"/>
      <c r="CI34" s="76"/>
      <c r="CJ34" s="20" t="s">
        <v>25</v>
      </c>
      <c r="CK34" s="45"/>
      <c r="CL34" s="30">
        <f t="shared" si="8"/>
        <v>17763.393800000002</v>
      </c>
      <c r="CM34" s="30">
        <v>17763.393800000002</v>
      </c>
      <c r="CN34" s="30">
        <v>0</v>
      </c>
      <c r="CO34" s="30">
        <v>0</v>
      </c>
      <c r="CP34" s="30">
        <v>0</v>
      </c>
      <c r="CQ34" s="30">
        <v>0</v>
      </c>
      <c r="CR34" s="30">
        <v>0</v>
      </c>
    </row>
    <row r="35" spans="84:96" ht="75" customHeight="1">
      <c r="CF35" s="43"/>
      <c r="CG35" s="43"/>
      <c r="CH35" s="43"/>
      <c r="CI35" s="76"/>
      <c r="CJ35" s="20" t="s">
        <v>26</v>
      </c>
      <c r="CK35" s="53"/>
      <c r="CL35" s="30">
        <f t="shared" si="8"/>
        <v>53652.175999999999</v>
      </c>
      <c r="CM35" s="30">
        <v>53652.175999999999</v>
      </c>
      <c r="CN35" s="30">
        <v>0</v>
      </c>
      <c r="CO35" s="30">
        <v>0</v>
      </c>
      <c r="CP35" s="30">
        <v>0</v>
      </c>
      <c r="CQ35" s="30">
        <v>0</v>
      </c>
      <c r="CR35" s="30">
        <v>0</v>
      </c>
    </row>
    <row r="36" spans="84:96" ht="30">
      <c r="CF36" s="43" t="s">
        <v>44</v>
      </c>
      <c r="CG36" s="43" t="s">
        <v>45</v>
      </c>
      <c r="CH36" s="43"/>
      <c r="CI36" s="76" t="s">
        <v>22</v>
      </c>
      <c r="CJ36" s="20" t="s">
        <v>23</v>
      </c>
      <c r="CK36" s="44" t="s">
        <v>46</v>
      </c>
      <c r="CL36" s="29">
        <f t="shared" si="8"/>
        <v>20000</v>
      </c>
      <c r="CM36" s="33">
        <f t="shared" ref="CM36:CR36" si="12">CM37+CM38</f>
        <v>0</v>
      </c>
      <c r="CN36" s="33">
        <f t="shared" si="12"/>
        <v>3750</v>
      </c>
      <c r="CO36" s="33">
        <f t="shared" si="12"/>
        <v>3750</v>
      </c>
      <c r="CP36" s="33">
        <f t="shared" si="12"/>
        <v>12500</v>
      </c>
      <c r="CQ36" s="33">
        <f t="shared" si="12"/>
        <v>0</v>
      </c>
      <c r="CR36" s="33">
        <f t="shared" si="12"/>
        <v>0</v>
      </c>
    </row>
    <row r="37" spans="84:96" ht="60">
      <c r="CF37" s="43"/>
      <c r="CG37" s="43"/>
      <c r="CH37" s="43"/>
      <c r="CI37" s="76"/>
      <c r="CJ37" s="20" t="s">
        <v>25</v>
      </c>
      <c r="CK37" s="45"/>
      <c r="CL37" s="30">
        <f t="shared" si="8"/>
        <v>4000</v>
      </c>
      <c r="CM37" s="34">
        <v>0</v>
      </c>
      <c r="CN37" s="30">
        <v>750</v>
      </c>
      <c r="CO37" s="30">
        <v>750</v>
      </c>
      <c r="CP37" s="30">
        <v>2500</v>
      </c>
      <c r="CQ37" s="30">
        <v>0</v>
      </c>
      <c r="CR37" s="30">
        <v>0</v>
      </c>
    </row>
    <row r="38" spans="84:96" ht="75" customHeight="1">
      <c r="CF38" s="43"/>
      <c r="CG38" s="43"/>
      <c r="CH38" s="43"/>
      <c r="CI38" s="76"/>
      <c r="CJ38" s="20" t="s">
        <v>26</v>
      </c>
      <c r="CK38" s="53"/>
      <c r="CL38" s="30">
        <f t="shared" si="8"/>
        <v>16000</v>
      </c>
      <c r="CM38" s="30">
        <v>0</v>
      </c>
      <c r="CN38" s="30">
        <v>3000</v>
      </c>
      <c r="CO38" s="30">
        <v>3000</v>
      </c>
      <c r="CP38" s="30">
        <v>10000</v>
      </c>
      <c r="CQ38" s="30">
        <v>0</v>
      </c>
      <c r="CR38" s="30">
        <v>0</v>
      </c>
    </row>
    <row r="39" spans="84:96" ht="42" customHeight="1">
      <c r="CF39" s="43" t="s">
        <v>47</v>
      </c>
      <c r="CG39" s="39" t="s">
        <v>76</v>
      </c>
      <c r="CH39" s="40"/>
      <c r="CI39" s="44" t="s">
        <v>22</v>
      </c>
      <c r="CJ39" s="38" t="s">
        <v>23</v>
      </c>
      <c r="CK39" s="44" t="s">
        <v>78</v>
      </c>
      <c r="CL39" s="36">
        <f t="shared" ref="CL39:CR39" si="13">SUM(CL40:CL40)</f>
        <v>0</v>
      </c>
      <c r="CM39" s="36">
        <f t="shared" si="13"/>
        <v>0</v>
      </c>
      <c r="CN39" s="36">
        <v>0</v>
      </c>
      <c r="CO39" s="36">
        <f t="shared" si="13"/>
        <v>0</v>
      </c>
      <c r="CP39" s="36">
        <f t="shared" si="13"/>
        <v>0</v>
      </c>
      <c r="CQ39" s="36">
        <f t="shared" si="13"/>
        <v>0</v>
      </c>
      <c r="CR39" s="36">
        <f t="shared" si="13"/>
        <v>0</v>
      </c>
    </row>
    <row r="40" spans="84:96" ht="51" customHeight="1">
      <c r="CF40" s="43"/>
      <c r="CG40" s="41"/>
      <c r="CH40" s="42"/>
      <c r="CI40" s="45"/>
      <c r="CJ40" s="38" t="s">
        <v>25</v>
      </c>
      <c r="CK40" s="45"/>
      <c r="CL40" s="34">
        <f>SUM(CM40:CR40)</f>
        <v>0</v>
      </c>
      <c r="CM40" s="34">
        <v>0</v>
      </c>
      <c r="CN40" s="37">
        <v>0</v>
      </c>
      <c r="CO40" s="34">
        <v>0</v>
      </c>
      <c r="CP40" s="34">
        <v>0</v>
      </c>
      <c r="CQ40" s="34">
        <v>0</v>
      </c>
      <c r="CR40" s="34">
        <v>0</v>
      </c>
    </row>
    <row r="41" spans="84:96" ht="30">
      <c r="CF41" s="43" t="s">
        <v>77</v>
      </c>
      <c r="CG41" s="43" t="s">
        <v>48</v>
      </c>
      <c r="CH41" s="43"/>
      <c r="CI41" s="76" t="s">
        <v>22</v>
      </c>
      <c r="CJ41" s="20" t="s">
        <v>23</v>
      </c>
      <c r="CK41" s="76" t="s">
        <v>49</v>
      </c>
      <c r="CL41" s="29">
        <f t="shared" si="8"/>
        <v>34.200000000000003</v>
      </c>
      <c r="CM41" s="29">
        <f>CM42</f>
        <v>34.200000000000003</v>
      </c>
      <c r="CN41" s="29">
        <v>0</v>
      </c>
      <c r="CO41" s="29">
        <f t="shared" ref="CO41:CR41" si="14">CO42</f>
        <v>0</v>
      </c>
      <c r="CP41" s="29">
        <f t="shared" si="14"/>
        <v>0</v>
      </c>
      <c r="CQ41" s="29">
        <f t="shared" si="14"/>
        <v>0</v>
      </c>
      <c r="CR41" s="29">
        <f t="shared" si="14"/>
        <v>0</v>
      </c>
    </row>
    <row r="42" spans="84:96" ht="60">
      <c r="CF42" s="43"/>
      <c r="CG42" s="43"/>
      <c r="CH42" s="43"/>
      <c r="CI42" s="76"/>
      <c r="CJ42" s="20" t="s">
        <v>25</v>
      </c>
      <c r="CK42" s="76"/>
      <c r="CL42" s="30">
        <f>CM42+CN42+CO42+CP42+CQ42</f>
        <v>34.200000000000003</v>
      </c>
      <c r="CM42" s="37">
        <v>34.200000000000003</v>
      </c>
      <c r="CN42" s="30">
        <v>0</v>
      </c>
      <c r="CO42" s="30">
        <v>0</v>
      </c>
      <c r="CP42" s="30">
        <v>0</v>
      </c>
      <c r="CQ42" s="30">
        <v>0</v>
      </c>
      <c r="CR42" s="30">
        <v>0</v>
      </c>
    </row>
  </sheetData>
  <mergeCells count="72">
    <mergeCell ref="CR23:CR24"/>
    <mergeCell ref="CG33:CH35"/>
    <mergeCell ref="CF16:CH19"/>
    <mergeCell ref="CG11:CH14"/>
    <mergeCell ref="CG25:CH26"/>
    <mergeCell ref="CG30:CH32"/>
    <mergeCell ref="CK30:CK32"/>
    <mergeCell ref="CK33:CK35"/>
    <mergeCell ref="CI30:CI32"/>
    <mergeCell ref="CI33:CI35"/>
    <mergeCell ref="CF30:CF32"/>
    <mergeCell ref="CF33:CF35"/>
    <mergeCell ref="CF11:CF14"/>
    <mergeCell ref="CK41:CK42"/>
    <mergeCell ref="CL12:CL14"/>
    <mergeCell ref="CL18:CL19"/>
    <mergeCell ref="CL23:CL24"/>
    <mergeCell ref="CK11:CK14"/>
    <mergeCell ref="CK16:CK19"/>
    <mergeCell ref="CF41:CF42"/>
    <mergeCell ref="CG21:CG24"/>
    <mergeCell ref="CG36:CH38"/>
    <mergeCell ref="CG41:CH42"/>
    <mergeCell ref="CG28:CH28"/>
    <mergeCell ref="CF29:CR29"/>
    <mergeCell ref="CF21:CF24"/>
    <mergeCell ref="CF25:CF28"/>
    <mergeCell ref="CI21:CI24"/>
    <mergeCell ref="CI25:CI26"/>
    <mergeCell ref="CK21:CK24"/>
    <mergeCell ref="CK25:CK26"/>
    <mergeCell ref="CG27:CH27"/>
    <mergeCell ref="CI36:CI38"/>
    <mergeCell ref="CI41:CI42"/>
    <mergeCell ref="CJ23:CJ24"/>
    <mergeCell ref="CF9:CR9"/>
    <mergeCell ref="CL11:CR11"/>
    <mergeCell ref="CG15:CH15"/>
    <mergeCell ref="CF20:CR20"/>
    <mergeCell ref="CN12:CN14"/>
    <mergeCell ref="CN18:CN19"/>
    <mergeCell ref="CO12:CO14"/>
    <mergeCell ref="CO18:CO19"/>
    <mergeCell ref="CP12:CP14"/>
    <mergeCell ref="CP18:CP19"/>
    <mergeCell ref="CJ11:CJ14"/>
    <mergeCell ref="CJ18:CJ19"/>
    <mergeCell ref="CI11:CI14"/>
    <mergeCell ref="CI16:CI19"/>
    <mergeCell ref="CR12:CR14"/>
    <mergeCell ref="CR18:CR19"/>
    <mergeCell ref="CQ4:CR4"/>
    <mergeCell ref="CQ5:CR5"/>
    <mergeCell ref="CQ6:CR6"/>
    <mergeCell ref="CF7:CR7"/>
    <mergeCell ref="CF8:CR8"/>
    <mergeCell ref="CG39:CH40"/>
    <mergeCell ref="CF39:CF40"/>
    <mergeCell ref="CI39:CI40"/>
    <mergeCell ref="CK39:CK40"/>
    <mergeCell ref="CQ12:CQ14"/>
    <mergeCell ref="CQ18:CQ19"/>
    <mergeCell ref="CM12:CM14"/>
    <mergeCell ref="CM18:CM19"/>
    <mergeCell ref="CM23:CM24"/>
    <mergeCell ref="CN23:CN24"/>
    <mergeCell ref="CO23:CO24"/>
    <mergeCell ref="CP23:CP24"/>
    <mergeCell ref="CF36:CF38"/>
    <mergeCell ref="CJ27:CJ28"/>
    <mergeCell ref="CK36:CK38"/>
    <mergeCell ref="CQ23:CQ24"/>
  </mergeCells>
  <pageMargins left="0.156944444444444" right="0.118055555555556" top="0.118055555555556" bottom="7.8472222222222193E-2" header="0.31496062992126" footer="0.3149606299212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9"/>
  <sheetViews>
    <sheetView topLeftCell="A4" workbookViewId="0">
      <selection activeCell="H7" sqref="H7"/>
    </sheetView>
  </sheetViews>
  <sheetFormatPr defaultColWidth="9" defaultRowHeight="15"/>
  <cols>
    <col min="1" max="1" width="11.28515625" customWidth="1"/>
    <col min="2" max="2" width="22.140625" customWidth="1"/>
    <col min="3" max="7" width="19.140625" customWidth="1"/>
    <col min="8" max="8" width="13" style="1" customWidth="1"/>
    <col min="9" max="9" width="12.85546875" style="1" customWidth="1"/>
    <col min="10" max="10" width="19.140625" hidden="1" customWidth="1"/>
    <col min="11" max="11" width="10" style="1" hidden="1" customWidth="1"/>
    <col min="12" max="12" width="11.42578125" style="1" hidden="1" customWidth="1"/>
  </cols>
  <sheetData>
    <row r="2" spans="1:12" ht="18.75">
      <c r="A2" s="90" t="s">
        <v>50</v>
      </c>
      <c r="B2" s="90"/>
      <c r="C2" s="90"/>
      <c r="D2" s="90"/>
      <c r="E2" s="90"/>
      <c r="F2" s="90"/>
      <c r="G2" s="90"/>
    </row>
    <row r="4" spans="1:12" ht="78.75">
      <c r="A4" s="2" t="s">
        <v>51</v>
      </c>
      <c r="B4" s="2" t="s">
        <v>52</v>
      </c>
      <c r="C4" s="2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12" ht="15.75" customHeight="1">
      <c r="A5" s="91" t="s">
        <v>58</v>
      </c>
      <c r="B5" s="91"/>
      <c r="C5" s="91"/>
      <c r="D5" s="91"/>
      <c r="E5" s="91"/>
      <c r="F5" s="91"/>
      <c r="G5" s="91"/>
    </row>
    <row r="6" spans="1:12" ht="31.5" customHeight="1">
      <c r="A6" s="91" t="s">
        <v>59</v>
      </c>
      <c r="B6" s="91"/>
      <c r="C6" s="91"/>
      <c r="D6" s="91"/>
      <c r="E6" s="91"/>
      <c r="F6" s="91"/>
      <c r="G6" s="91"/>
    </row>
    <row r="7" spans="1:12" ht="31.5">
      <c r="A7" s="4">
        <v>1</v>
      </c>
      <c r="B7" s="3" t="s">
        <v>60</v>
      </c>
      <c r="C7" s="5">
        <v>100</v>
      </c>
      <c r="D7" s="6">
        <f>F7*100/E7</f>
        <v>91.530812946765494</v>
      </c>
      <c r="E7" s="5">
        <v>45046</v>
      </c>
      <c r="F7" s="6">
        <v>41230.97</v>
      </c>
      <c r="G7" s="6">
        <f t="shared" ref="G7:G12" si="0">H7-I7</f>
        <v>2128788</v>
      </c>
      <c r="H7" s="1">
        <f>46.5*45046*12</f>
        <v>25135668</v>
      </c>
      <c r="I7" s="1">
        <f>(19172400/10)*12</f>
        <v>23006880</v>
      </c>
      <c r="J7" s="1">
        <f>45046-F7</f>
        <v>3815.03</v>
      </c>
      <c r="K7" s="1">
        <f>J7*46.5</f>
        <v>177398.89499999999</v>
      </c>
      <c r="L7" s="1">
        <f t="shared" ref="L7:L12" si="1">K7*2</f>
        <v>354797.79</v>
      </c>
    </row>
    <row r="8" spans="1:12" ht="63">
      <c r="A8" s="4">
        <v>2</v>
      </c>
      <c r="B8" s="3" t="s">
        <v>61</v>
      </c>
      <c r="C8" s="5">
        <v>100</v>
      </c>
      <c r="D8" s="6">
        <f t="shared" ref="D8:D12" si="2">F8*100/E8</f>
        <v>91.380921724459398</v>
      </c>
      <c r="E8" s="5">
        <v>45046</v>
      </c>
      <c r="F8" s="6">
        <v>41163.449999999997</v>
      </c>
      <c r="G8" s="6">
        <f t="shared" si="0"/>
        <v>675564</v>
      </c>
      <c r="H8" s="1">
        <f>14.5*45046*12</f>
        <v>7838004</v>
      </c>
      <c r="I8" s="1">
        <f>(5968700/10)*12</f>
        <v>7162440</v>
      </c>
      <c r="J8" s="1">
        <f t="shared" ref="J8:J12" si="3">45046-F8</f>
        <v>3882.55</v>
      </c>
      <c r="K8" s="1">
        <f>14.5*J8</f>
        <v>56296.974999999999</v>
      </c>
      <c r="L8" s="1">
        <f t="shared" si="1"/>
        <v>112593.95</v>
      </c>
    </row>
    <row r="9" spans="1:12" ht="31.5">
      <c r="A9" s="4">
        <v>3</v>
      </c>
      <c r="B9" s="3" t="s">
        <v>62</v>
      </c>
      <c r="C9" s="5">
        <v>100</v>
      </c>
      <c r="D9" s="6">
        <f t="shared" si="2"/>
        <v>75.939439683878703</v>
      </c>
      <c r="E9" s="5">
        <v>45046</v>
      </c>
      <c r="F9" s="6">
        <v>34207.68</v>
      </c>
      <c r="G9" s="6">
        <f t="shared" si="0"/>
        <v>6607041.5999999996</v>
      </c>
      <c r="H9" s="1">
        <f>50.8*45046*12</f>
        <v>27460041.600000001</v>
      </c>
      <c r="I9" s="1">
        <f>(17377500/10)*12</f>
        <v>20853000</v>
      </c>
      <c r="J9" s="1">
        <f t="shared" si="3"/>
        <v>10838.32</v>
      </c>
      <c r="K9" s="1">
        <f>J9*50.8</f>
        <v>550586.65599999996</v>
      </c>
      <c r="L9" s="1">
        <f t="shared" si="1"/>
        <v>1101173.3119999999</v>
      </c>
    </row>
    <row r="10" spans="1:12" ht="47.25">
      <c r="A10" s="4">
        <v>4</v>
      </c>
      <c r="B10" s="3" t="s">
        <v>63</v>
      </c>
      <c r="C10" s="5">
        <v>100</v>
      </c>
      <c r="D10" s="6">
        <f t="shared" si="2"/>
        <v>78.912800248634696</v>
      </c>
      <c r="E10" s="5">
        <v>45046</v>
      </c>
      <c r="F10" s="6">
        <v>35547.06</v>
      </c>
      <c r="G10" s="6">
        <f t="shared" si="0"/>
        <v>387556.8</v>
      </c>
      <c r="H10" s="1">
        <f>3.4*45046*12</f>
        <v>1837876.8</v>
      </c>
      <c r="I10" s="1">
        <f>(1208600/10)*12</f>
        <v>1450320</v>
      </c>
      <c r="J10" s="1">
        <f t="shared" si="3"/>
        <v>9498.94</v>
      </c>
      <c r="K10" s="1">
        <f>J10*3.4</f>
        <v>32296.396000000001</v>
      </c>
      <c r="L10" s="1">
        <f t="shared" si="1"/>
        <v>64592.792000000001</v>
      </c>
    </row>
    <row r="11" spans="1:12" ht="15.75">
      <c r="A11" s="4">
        <v>5</v>
      </c>
      <c r="B11" s="3" t="s">
        <v>64</v>
      </c>
      <c r="C11" s="5">
        <v>100</v>
      </c>
      <c r="D11" s="6">
        <f t="shared" si="2"/>
        <v>88.2131376814812</v>
      </c>
      <c r="E11" s="5">
        <v>45046</v>
      </c>
      <c r="F11" s="6">
        <v>39736.49</v>
      </c>
      <c r="G11" s="6">
        <f t="shared" si="0"/>
        <v>19827.820000000302</v>
      </c>
      <c r="H11" s="1">
        <f>7.4*45046*12</f>
        <v>4000084.8</v>
      </c>
      <c r="I11" s="1">
        <v>3980256.98</v>
      </c>
      <c r="J11" s="1">
        <f t="shared" si="3"/>
        <v>5309.51</v>
      </c>
      <c r="K11" s="1">
        <f>J11*7.4</f>
        <v>39290.374000000003</v>
      </c>
      <c r="L11" s="1">
        <f t="shared" si="1"/>
        <v>78580.748000000007</v>
      </c>
    </row>
    <row r="12" spans="1:12" ht="31.5">
      <c r="A12" s="4">
        <v>6</v>
      </c>
      <c r="B12" s="3" t="s">
        <v>65</v>
      </c>
      <c r="C12" s="5">
        <v>100</v>
      </c>
      <c r="D12" s="6">
        <f t="shared" si="2"/>
        <v>97.778537495005097</v>
      </c>
      <c r="E12" s="5">
        <v>45046</v>
      </c>
      <c r="F12" s="6">
        <v>44045.32</v>
      </c>
      <c r="G12" s="6">
        <f t="shared" si="0"/>
        <v>667651.20000000298</v>
      </c>
      <c r="H12" s="1">
        <f>55.6*45046*12</f>
        <v>30054691.199999999</v>
      </c>
      <c r="I12" s="1">
        <f>(24489200/10)*12</f>
        <v>29387040</v>
      </c>
      <c r="J12" s="1">
        <f t="shared" si="3"/>
        <v>1000.68</v>
      </c>
      <c r="K12" s="1">
        <f>J12*55.6</f>
        <v>55637.807999999997</v>
      </c>
      <c r="L12" s="1">
        <f t="shared" si="1"/>
        <v>111275.61599999999</v>
      </c>
    </row>
    <row r="13" spans="1:12" ht="15.75" customHeight="1">
      <c r="A13" s="91" t="s">
        <v>66</v>
      </c>
      <c r="B13" s="91"/>
      <c r="C13" s="91"/>
      <c r="D13" s="91"/>
      <c r="E13" s="91"/>
      <c r="F13" s="91"/>
      <c r="G13" s="91"/>
    </row>
    <row r="14" spans="1:12" ht="31.5" customHeight="1">
      <c r="A14" s="92" t="s">
        <v>67</v>
      </c>
      <c r="B14" s="92"/>
      <c r="C14" s="92"/>
      <c r="D14" s="92"/>
      <c r="E14" s="92"/>
      <c r="F14" s="92"/>
      <c r="G14" s="92"/>
    </row>
    <row r="15" spans="1:12" ht="75">
      <c r="A15" s="7" t="s">
        <v>51</v>
      </c>
      <c r="B15" s="8" t="s">
        <v>52</v>
      </c>
      <c r="C15" s="8" t="s">
        <v>53</v>
      </c>
      <c r="D15" s="8" t="s">
        <v>54</v>
      </c>
      <c r="E15" s="8" t="s">
        <v>68</v>
      </c>
      <c r="F15" s="8" t="s">
        <v>69</v>
      </c>
      <c r="G15" s="3" t="s">
        <v>57</v>
      </c>
    </row>
    <row r="16" spans="1:12" ht="45.75" customHeight="1">
      <c r="A16" s="4">
        <v>1</v>
      </c>
      <c r="B16" s="3" t="s">
        <v>70</v>
      </c>
      <c r="C16" s="5">
        <v>100</v>
      </c>
      <c r="D16" s="9">
        <f>F16*100/E16</f>
        <v>101.539589953424</v>
      </c>
      <c r="E16" s="10">
        <v>45946</v>
      </c>
      <c r="F16" s="11">
        <v>46653.38</v>
      </c>
      <c r="G16" s="9">
        <f>H16-I16</f>
        <v>-517484.39999999898</v>
      </c>
      <c r="H16" s="1">
        <f>13.3*45946*12</f>
        <v>7332981.5999999996</v>
      </c>
      <c r="I16" s="1">
        <f>(6204900/10)*12+404586</f>
        <v>7850466</v>
      </c>
    </row>
    <row r="17" spans="1:9" ht="15.75" customHeight="1">
      <c r="A17" s="4">
        <v>2</v>
      </c>
      <c r="B17" s="3" t="s">
        <v>71</v>
      </c>
      <c r="C17" s="5">
        <v>100</v>
      </c>
      <c r="D17" s="9">
        <f t="shared" ref="D17:D19" si="4">F17*100/E17</f>
        <v>94.000979410612501</v>
      </c>
      <c r="E17" s="10">
        <v>45946</v>
      </c>
      <c r="F17" s="11">
        <v>43189.69</v>
      </c>
      <c r="G17" s="9">
        <f>H17-I17</f>
        <v>162206.79999999699</v>
      </c>
      <c r="H17" s="1">
        <f>35.9*45946*12</f>
        <v>19793536.800000001</v>
      </c>
      <c r="I17" s="1">
        <f>(15505100/10)*12+1025210</f>
        <v>19631330</v>
      </c>
    </row>
    <row r="18" spans="1:9" ht="15.75" customHeight="1">
      <c r="A18" s="4">
        <v>3</v>
      </c>
      <c r="B18" s="3" t="s">
        <v>72</v>
      </c>
      <c r="C18" s="5">
        <v>100</v>
      </c>
      <c r="D18" s="9">
        <f t="shared" si="4"/>
        <v>84.4124842206068</v>
      </c>
      <c r="E18" s="10">
        <v>45946</v>
      </c>
      <c r="F18" s="11">
        <v>38784.160000000003</v>
      </c>
      <c r="G18" s="9">
        <f>H18-I18</f>
        <v>2609897.2000000002</v>
      </c>
      <c r="H18" s="1">
        <f>46.1*45946*12</f>
        <v>25417327.199999999</v>
      </c>
      <c r="I18" s="1">
        <f>(17879500/10)*12+1352030</f>
        <v>22807430</v>
      </c>
    </row>
    <row r="19" spans="1:9" ht="44.25" customHeight="1">
      <c r="A19" s="4">
        <v>4</v>
      </c>
      <c r="B19" s="3" t="s">
        <v>73</v>
      </c>
      <c r="C19" s="5">
        <v>100</v>
      </c>
      <c r="D19" s="9">
        <f t="shared" si="4"/>
        <v>83.556762286161998</v>
      </c>
      <c r="E19" s="10">
        <v>45946</v>
      </c>
      <c r="F19" s="11">
        <v>38390.99</v>
      </c>
      <c r="G19" s="9">
        <f>H19-I19</f>
        <v>676453.19999999902</v>
      </c>
      <c r="H19" s="1">
        <f>11.1*45946*12</f>
        <v>6120007.2000000002</v>
      </c>
      <c r="I19" s="1">
        <f>(4261400/10)*12+329874</f>
        <v>5443554</v>
      </c>
    </row>
  </sheetData>
  <mergeCells count="5">
    <mergeCell ref="A2:G2"/>
    <mergeCell ref="A5:G5"/>
    <mergeCell ref="A6:G6"/>
    <mergeCell ref="A13:G13"/>
    <mergeCell ref="A14:G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КУИГ</cp:lastModifiedBy>
  <cp:lastPrinted>2025-11-01T07:46:00Z</cp:lastPrinted>
  <dcterms:created xsi:type="dcterms:W3CDTF">2024-06-18T06:55:00Z</dcterms:created>
  <dcterms:modified xsi:type="dcterms:W3CDTF">2026-06-08T10:29:20Z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81BB6ABFC006450B84B71E50A48B795B_13</vt:lpwstr>
  </property>
  <property fmtid="{D5CDD505-2E9C-101B-9397-08002B2CF9AE}" pid="3" name="KSOProductBuildVer">
    <vt:lpwstr>1049-12.2.0.23155</vt:lpwstr>
  </property>
</Properties>
</file>